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188" activeTab="0"/>
  </bookViews>
  <sheets>
    <sheet name="доходи 2020" sheetId="1" r:id="rId1"/>
  </sheets>
  <externalReferences>
    <externalReference r:id="rId4"/>
  </externalReferences>
  <definedNames>
    <definedName name="_xlnm.Print_Titles" localSheetId="0">'доходи 2020'!$11:$13</definedName>
  </definedNames>
  <calcPr fullCalcOnLoad="1"/>
</workbook>
</file>

<file path=xl/sharedStrings.xml><?xml version="1.0" encoding="utf-8"?>
<sst xmlns="http://schemas.openxmlformats.org/spreadsheetml/2006/main" count="107" uniqueCount="93">
  <si>
    <t>Найменування показника</t>
  </si>
  <si>
    <t>Загальний фонд</t>
  </si>
  <si>
    <t>Всього</t>
  </si>
  <si>
    <t>у  т.ч.  без   трансфертів сільським     бюджетам</t>
  </si>
  <si>
    <t>Інші субвенції</t>
  </si>
  <si>
    <t xml:space="preserve"> </t>
  </si>
  <si>
    <t>Звіт</t>
  </si>
  <si>
    <t>тис.грн.</t>
  </si>
  <si>
    <t>Код бюджетної класифікації</t>
  </si>
  <si>
    <t>Спеціаль-ний фонд</t>
  </si>
  <si>
    <t>ДОХОДИ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</si>
  <si>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</si>
  <si>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</si>
  <si>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</si>
  <si>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</si>
  <si>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Власні надходження бюджетних установ</t>
  </si>
  <si>
    <t>Інші джерела власних надходжень бюджетних установ</t>
  </si>
  <si>
    <t>Офіційні трансферти</t>
  </si>
  <si>
    <t>Субвенції</t>
  </si>
  <si>
    <t>у тому числі без субвенцій з Державного бюджету України</t>
  </si>
  <si>
    <t>Фінансування за рахунок зміни залишків коштів бюджетних установ</t>
  </si>
  <si>
    <t>Фінансування за рахунок зміни залишків коштів місцевих бюджетів</t>
  </si>
  <si>
    <t>Внутрішне фінансування (інші зобов'язання)</t>
  </si>
  <si>
    <t>Інше внутрішне фінансування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</si>
  <si>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</si>
  <si>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</si>
  <si>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</si>
  <si>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</si>
  <si>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Надходження від плати за послуги, що надаються бюджетними установами згідно із законодавством</t>
  </si>
  <si>
    <t>Разом доходів</t>
  </si>
  <si>
    <t>Усього доходів</t>
  </si>
  <si>
    <t>Усього</t>
  </si>
  <si>
    <t xml:space="preserve">Кошти, що передаються із загального фонду бюджету до бюджету розвитку (спеціальний фонд) </t>
  </si>
  <si>
    <t>ЗАТВЕРДЖЕНО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</si>
  <si>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</si>
  <si>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</si>
  <si>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інших бюджетів на виконання інвестиційних проектів</t>
  </si>
  <si>
    <t>Дотації</t>
  </si>
  <si>
    <t>Податок та збір на доходи фізичних осіб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</si>
  <si>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</si>
  <si>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</si>
  <si>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</si>
  <si>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Податок на прибуток підприємств  </t>
  </si>
  <si>
    <t xml:space="preserve">Рішення </t>
  </si>
  <si>
    <t>Плата за скорочення термінів надання послуг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</si>
  <si>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</si>
  <si>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 соціально-економічного розвитку окремих територій</t>
  </si>
  <si>
    <t>Первозванівської сільської ради</t>
  </si>
  <si>
    <t>про виконання сільського бюджету</t>
  </si>
  <si>
    <t>Сільський бюджет</t>
  </si>
  <si>
    <t>Рентна плата та плата за використання інших природних ресурсів</t>
  </si>
  <si>
    <t>Рентна плата за користування надрами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</si>
  <si>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</si>
  <si>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</si>
  <si>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</si>
  <si>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</si>
  <si>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</si>
  <si>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</si>
  <si>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</si>
  <si>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</si>
  <si>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</si>
  <si>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</si>
  <si>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</si>
  <si>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</si>
  <si>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</si>
  <si>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податки та збори </t>
  </si>
  <si>
    <t>Екологічний податок </t>
  </si>
  <si>
    <t xml:space="preserve">Інші надходження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</si>
  <si>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</si>
  <si>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</si>
  <si>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</si>
  <si>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</si>
  <si>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</si>
  <si>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</si>
  <si>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</si>
  <si>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</si>
  <si>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</si>
  <si>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Затверджено на 2020 рік</t>
  </si>
  <si>
    <t>% виконання до затвердженого плану на 2020 рік</t>
  </si>
  <si>
    <t>Рента плата за спеціальне використання лісових ресурсів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</si>
  <si>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</si>
  <si>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</si>
  <si>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</si>
  <si>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 xml:space="preserve">Субвенція з місцевого бюджету на реалізацію програми `Спроможна школа для кращих результатів` за рахунок відповідної субвенції з державного бюджету
</t>
  </si>
  <si>
    <t xml:space="preserve"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
</t>
  </si>
  <si>
    <t>за січень -грудень 2020 року</t>
  </si>
  <si>
    <t>______ лютого 2020 №</t>
  </si>
  <si>
    <t>Затверджено з урахуванням внесених змін на січень - грудень 2020 року</t>
  </si>
  <si>
    <t>Виконано за січень - грудень 2020 року</t>
  </si>
  <si>
    <t>% виконання до уточненого плану на січень - грудень 2020 року</t>
  </si>
  <si>
    <t>Інші субвенції з місцевого бюджету</t>
  </si>
  <si>
    <t xml:space="preserve">Субвенція з місцевого бюджету на проектні, будівельно-ремонтні роботи, придбання житла та приміщень для розвитку сімейних 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</si>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</sst>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0.00"/>
    <numFmt numFmtId="194" formatCode="#0.0"/>
    <numFmt numFmtId="195" formatCode="#0"/>
  </numFmts>
  <fonts count="6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b/>
      <i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0" fillId="0" borderId="0">
      <alignment/>
      <protection/>
    </xf>
    <xf numFmtId="0" fontId="48" fillId="0" borderId="0">
      <alignment/>
      <protection/>
    </xf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8" fillId="0" borderId="0">
      <alignment/>
      <protection/>
    </xf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188" fontId="1" fillId="0" borderId="10" xfId="0" applyNumberFormat="1" applyFont="1" applyFill="1" applyBorder="1" applyAlignment="1">
      <alignment horizontal="right" vertical="center" wrapText="1"/>
    </xf>
    <xf numFmtId="188" fontId="4" fillId="0" borderId="10" xfId="0" applyNumberFormat="1" applyFont="1" applyFill="1" applyBorder="1" applyAlignment="1">
      <alignment horizontal="right" vertical="center" wrapText="1"/>
    </xf>
    <xf numFmtId="188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8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8" fontId="58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88" fontId="13" fillId="0" borderId="10" xfId="0" applyNumberFormat="1" applyFont="1" applyFill="1" applyBorder="1" applyAlignment="1">
      <alignment horizontal="right" vertical="center" wrapText="1"/>
    </xf>
    <xf numFmtId="188" fontId="14" fillId="0" borderId="10" xfId="0" applyNumberFormat="1" applyFont="1" applyFill="1" applyBorder="1" applyAlignment="1">
      <alignment horizontal="right" vertical="center" wrapText="1"/>
    </xf>
    <xf numFmtId="0" fontId="59" fillId="0" borderId="10" xfId="50" applyFont="1" applyBorder="1">
      <alignment/>
      <protection/>
    </xf>
    <xf numFmtId="0" fontId="60" fillId="0" borderId="10" xfId="50" applyFont="1" applyBorder="1" applyAlignment="1">
      <alignment vertical="center" wrapText="1"/>
      <protection/>
    </xf>
    <xf numFmtId="1" fontId="60" fillId="0" borderId="10" xfId="50" applyNumberFormat="1" applyFont="1" applyBorder="1" applyAlignment="1">
      <alignment vertical="center" wrapText="1"/>
      <protection/>
    </xf>
    <xf numFmtId="1" fontId="60" fillId="0" borderId="10" xfId="50" applyNumberFormat="1" applyFont="1" applyBorder="1">
      <alignment/>
      <protection/>
    </xf>
    <xf numFmtId="1" fontId="60" fillId="0" borderId="10" xfId="50" applyNumberFormat="1" applyFont="1" applyBorder="1" applyAlignment="1">
      <alignment horizontal="center"/>
      <protection/>
    </xf>
    <xf numFmtId="188" fontId="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61" fillId="0" borderId="10" xfId="55" applyFont="1" applyBorder="1">
      <alignment/>
      <protection/>
    </xf>
    <xf numFmtId="1" fontId="59" fillId="0" borderId="10" xfId="50" applyNumberFormat="1" applyFont="1" applyBorder="1" applyAlignment="1">
      <alignment horizontal="center"/>
      <protection/>
    </xf>
    <xf numFmtId="188" fontId="59" fillId="0" borderId="10" xfId="50" applyNumberFormat="1" applyFont="1" applyBorder="1" applyAlignment="1">
      <alignment horizontal="right"/>
      <protection/>
    </xf>
    <xf numFmtId="0" fontId="59" fillId="0" borderId="10" xfId="55" applyFont="1" applyBorder="1">
      <alignment/>
      <protection/>
    </xf>
    <xf numFmtId="0" fontId="60" fillId="0" borderId="10" xfId="55" applyFont="1" applyBorder="1">
      <alignment/>
      <protection/>
    </xf>
    <xf numFmtId="0" fontId="60" fillId="0" borderId="10" xfId="55" applyFont="1" applyBorder="1" applyAlignment="1">
      <alignment wrapText="1"/>
      <protection/>
    </xf>
    <xf numFmtId="0" fontId="59" fillId="0" borderId="10" xfId="55" applyFont="1" applyBorder="1" applyAlignment="1">
      <alignment wrapText="1"/>
      <protection/>
    </xf>
    <xf numFmtId="0" fontId="1" fillId="0" borderId="10" xfId="0" applyFont="1" applyBorder="1" applyAlignment="1">
      <alignment wrapText="1"/>
    </xf>
    <xf numFmtId="0" fontId="48" fillId="0" borderId="10" xfId="55" applyBorder="1">
      <alignment/>
      <protection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188" fontId="63" fillId="0" borderId="10" xfId="0" applyNumberFormat="1" applyFont="1" applyFill="1" applyBorder="1" applyAlignment="1">
      <alignment horizontal="right" vertical="center" wrapText="1"/>
    </xf>
    <xf numFmtId="0" fontId="60" fillId="0" borderId="10" xfId="0" applyFont="1" applyBorder="1" applyAlignment="1">
      <alignment wrapText="1"/>
    </xf>
    <xf numFmtId="188" fontId="10" fillId="0" borderId="10" xfId="50" applyNumberFormat="1" applyFont="1" applyBorder="1" applyAlignment="1">
      <alignment horizontal="right"/>
      <protection/>
    </xf>
    <xf numFmtId="0" fontId="64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wrapText="1"/>
    </xf>
    <xf numFmtId="0" fontId="48" fillId="0" borderId="10" xfId="55" applyBorder="1">
      <alignment/>
      <protection/>
    </xf>
    <xf numFmtId="0" fontId="48" fillId="0" borderId="10" xfId="55" applyBorder="1">
      <alignment/>
      <protection/>
    </xf>
    <xf numFmtId="0" fontId="48" fillId="0" borderId="10" xfId="55" applyFont="1" applyBorder="1">
      <alignment/>
      <protection/>
    </xf>
    <xf numFmtId="194" fontId="48" fillId="0" borderId="10" xfId="55" applyNumberFormat="1" applyBorder="1">
      <alignment/>
      <protection/>
    </xf>
    <xf numFmtId="194" fontId="60" fillId="0" borderId="10" xfId="55" applyNumberFormat="1" applyFont="1" applyBorder="1" applyAlignment="1">
      <alignment vertical="center"/>
      <protection/>
    </xf>
    <xf numFmtId="194" fontId="1" fillId="0" borderId="10" xfId="0" applyNumberFormat="1" applyFont="1" applyFill="1" applyBorder="1" applyAlignment="1">
      <alignment horizontal="right" vertical="center" wrapText="1"/>
    </xf>
    <xf numFmtId="194" fontId="60" fillId="0" borderId="10" xfId="55" applyNumberFormat="1" applyFont="1" applyBorder="1">
      <alignment/>
      <protection/>
    </xf>
    <xf numFmtId="194" fontId="10" fillId="0" borderId="10" xfId="0" applyNumberFormat="1" applyFont="1" applyFill="1" applyBorder="1" applyAlignment="1">
      <alignment horizontal="right" vertical="center" wrapText="1"/>
    </xf>
    <xf numFmtId="0" fontId="65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94" fontId="66" fillId="0" borderId="10" xfId="55" applyNumberFormat="1" applyFont="1" applyBorder="1">
      <alignment/>
      <protection/>
    </xf>
    <xf numFmtId="0" fontId="60" fillId="0" borderId="10" xfId="0" applyFont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553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53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553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553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734~1\AppData\Local\Temp\Rar$DIa4652.5361\&#1047;&#1074;&#1110;&#1090;%20&#1079;&#1072;%204%20&#1082;&#1074;%202017%20&#1074;&#1080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82">
          <cell r="F82">
            <v>1179.5</v>
          </cell>
          <cell r="G82">
            <v>4479.3</v>
          </cell>
          <cell r="I82">
            <v>1014.4</v>
          </cell>
          <cell r="J82">
            <v>3152.8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PageLayoutView="0" workbookViewId="0" topLeftCell="A11">
      <pane xSplit="2" ySplit="3" topLeftCell="F72" activePane="bottomRight" state="frozen"/>
      <selection pane="topLeft" activeCell="A11" sqref="A11"/>
      <selection pane="topRight" activeCell="C11" sqref="C11"/>
      <selection pane="bottomLeft" activeCell="A14" sqref="A14"/>
      <selection pane="bottomRight" activeCell="A78" sqref="A78"/>
    </sheetView>
  </sheetViews>
  <sheetFormatPr defaultColWidth="9.125" defaultRowHeight="12.75"/>
  <cols>
    <col min="1" max="1" width="71.375" style="1" customWidth="1"/>
    <col min="2" max="2" width="10.50390625" style="2" customWidth="1"/>
    <col min="3" max="3" width="9.50390625" style="1" customWidth="1"/>
    <col min="4" max="4" width="8.875" style="1" customWidth="1"/>
    <col min="5" max="5" width="9.50390625" style="1" customWidth="1"/>
    <col min="6" max="6" width="9.625" style="1" customWidth="1"/>
    <col min="7" max="7" width="8.50390625" style="1" customWidth="1"/>
    <col min="8" max="8" width="9.50390625" style="1" customWidth="1"/>
    <col min="9" max="9" width="9.375" style="1" customWidth="1"/>
    <col min="10" max="12" width="9.00390625" style="1" customWidth="1"/>
    <col min="13" max="13" width="8.625" style="1" customWidth="1"/>
    <col min="14" max="14" width="8.375" style="1" customWidth="1"/>
    <col min="15" max="15" width="9.125" style="1" customWidth="1"/>
    <col min="16" max="16" width="8.50390625" style="1" customWidth="1"/>
    <col min="17" max="17" width="9.625" style="1" customWidth="1"/>
    <col min="18" max="16384" width="9.125" style="1" customWidth="1"/>
  </cols>
  <sheetData>
    <row r="1" spans="7:16" ht="12.75">
      <c r="G1" s="1" t="s">
        <v>5</v>
      </c>
      <c r="L1" s="1" t="s">
        <v>33</v>
      </c>
      <c r="P1" s="1" t="s">
        <v>5</v>
      </c>
    </row>
    <row r="2" spans="2:14" s="36" customFormat="1" ht="15" customHeight="1">
      <c r="B2" s="5"/>
      <c r="L2" s="79" t="s">
        <v>43</v>
      </c>
      <c r="M2" s="79"/>
      <c r="N2" s="79"/>
    </row>
    <row r="3" ht="12.75">
      <c r="L3" s="1" t="s">
        <v>47</v>
      </c>
    </row>
    <row r="4" ht="12.75">
      <c r="L4" s="1" t="s">
        <v>86</v>
      </c>
    </row>
    <row r="5" ht="12.75" hidden="1"/>
    <row r="6" spans="1:17" ht="15">
      <c r="A6" s="80" t="s">
        <v>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17" ht="15">
      <c r="A7" s="80" t="s">
        <v>48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17" ht="15">
      <c r="A8" s="80" t="s">
        <v>85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ht="12.75">
      <c r="M9" s="1" t="s">
        <v>7</v>
      </c>
    </row>
    <row r="10" ht="12.75" hidden="1"/>
    <row r="11" spans="1:17" s="5" customFormat="1" ht="12.75">
      <c r="A11" s="78" t="s">
        <v>0</v>
      </c>
      <c r="B11" s="78" t="s">
        <v>8</v>
      </c>
      <c r="C11" s="81" t="s">
        <v>49</v>
      </c>
      <c r="D11" s="81"/>
      <c r="E11" s="81"/>
      <c r="F11" s="81"/>
      <c r="G11" s="81"/>
      <c r="H11" s="81"/>
      <c r="I11" s="81"/>
      <c r="J11" s="81"/>
      <c r="K11" s="81"/>
      <c r="L11" s="78" t="s">
        <v>78</v>
      </c>
      <c r="M11" s="78"/>
      <c r="N11" s="78"/>
      <c r="O11" s="78" t="s">
        <v>89</v>
      </c>
      <c r="P11" s="78"/>
      <c r="Q11" s="78"/>
    </row>
    <row r="12" spans="1:17" s="5" customFormat="1" ht="40.5" customHeight="1">
      <c r="A12" s="78"/>
      <c r="B12" s="78"/>
      <c r="C12" s="78" t="s">
        <v>77</v>
      </c>
      <c r="D12" s="78"/>
      <c r="E12" s="78"/>
      <c r="F12" s="78" t="s">
        <v>87</v>
      </c>
      <c r="G12" s="78"/>
      <c r="H12" s="78"/>
      <c r="I12" s="78" t="s">
        <v>88</v>
      </c>
      <c r="J12" s="78"/>
      <c r="K12" s="78"/>
      <c r="L12" s="78"/>
      <c r="M12" s="78"/>
      <c r="N12" s="78"/>
      <c r="O12" s="78"/>
      <c r="P12" s="78"/>
      <c r="Q12" s="78"/>
    </row>
    <row r="13" spans="1:17" s="5" customFormat="1" ht="29.25" customHeight="1">
      <c r="A13" s="78"/>
      <c r="B13" s="78"/>
      <c r="C13" s="3" t="s">
        <v>1</v>
      </c>
      <c r="D13" s="3" t="s">
        <v>9</v>
      </c>
      <c r="E13" s="3" t="s">
        <v>2</v>
      </c>
      <c r="F13" s="3" t="s">
        <v>1</v>
      </c>
      <c r="G13" s="3" t="s">
        <v>9</v>
      </c>
      <c r="H13" s="3" t="s">
        <v>2</v>
      </c>
      <c r="I13" s="3" t="s">
        <v>1</v>
      </c>
      <c r="J13" s="3" t="s">
        <v>9</v>
      </c>
      <c r="K13" s="3" t="s">
        <v>2</v>
      </c>
      <c r="L13" s="3" t="s">
        <v>1</v>
      </c>
      <c r="M13" s="3" t="s">
        <v>9</v>
      </c>
      <c r="N13" s="3" t="s">
        <v>2</v>
      </c>
      <c r="O13" s="3" t="s">
        <v>1</v>
      </c>
      <c r="P13" s="3" t="s">
        <v>9</v>
      </c>
      <c r="Q13" s="3" t="s">
        <v>2</v>
      </c>
    </row>
    <row r="14" spans="1:17" s="5" customFormat="1" ht="12.75">
      <c r="A14" s="4" t="s">
        <v>10</v>
      </c>
      <c r="B14" s="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9" customFormat="1" ht="12.75">
      <c r="A15" s="8" t="s">
        <v>11</v>
      </c>
      <c r="B15" s="8">
        <v>10000000</v>
      </c>
      <c r="C15" s="24">
        <f>C16+C19+C22+C26</f>
        <v>54356.3</v>
      </c>
      <c r="D15" s="24">
        <f>D30</f>
        <v>360</v>
      </c>
      <c r="E15" s="24">
        <f>C15+D15</f>
        <v>54716.3</v>
      </c>
      <c r="F15" s="24">
        <f>F16+F19+F22+F26</f>
        <v>54512.899999999994</v>
      </c>
      <c r="G15" s="24">
        <f>G30</f>
        <v>360</v>
      </c>
      <c r="H15" s="24">
        <f>F15+G15</f>
        <v>54872.899999999994</v>
      </c>
      <c r="I15" s="24">
        <f>I16+I19+I22+I26</f>
        <v>55203.7</v>
      </c>
      <c r="J15" s="24">
        <f>J30</f>
        <v>439.5</v>
      </c>
      <c r="K15" s="24">
        <f>I15+J15</f>
        <v>55643.2</v>
      </c>
      <c r="L15" s="24">
        <f>I15/C15*100</f>
        <v>101.55897292494154</v>
      </c>
      <c r="M15" s="24">
        <f>J15/D15*100</f>
        <v>122.08333333333334</v>
      </c>
      <c r="N15" s="24">
        <f>K15/E15*100</f>
        <v>101.69401074268545</v>
      </c>
      <c r="O15" s="24">
        <f>I15/F15*100</f>
        <v>101.26722298758644</v>
      </c>
      <c r="P15" s="24">
        <f>J15/G15*100</f>
        <v>122.08333333333334</v>
      </c>
      <c r="Q15" s="24">
        <f>K15/H15*100</f>
        <v>101.40378948442674</v>
      </c>
    </row>
    <row r="16" spans="1:17" s="19" customFormat="1" ht="27">
      <c r="A16" s="17" t="s">
        <v>12</v>
      </c>
      <c r="B16" s="18">
        <v>11000000</v>
      </c>
      <c r="C16" s="20">
        <f>C17+C18</f>
        <v>38212</v>
      </c>
      <c r="D16" s="20"/>
      <c r="E16" s="20">
        <f aca="true" t="shared" si="0" ref="E16:K16">E17+E18</f>
        <v>38212</v>
      </c>
      <c r="F16" s="20">
        <f>F17</f>
        <v>36401.1</v>
      </c>
      <c r="G16" s="20"/>
      <c r="H16" s="20">
        <f t="shared" si="0"/>
        <v>36401.9</v>
      </c>
      <c r="I16" s="20">
        <f>I17+I18</f>
        <v>36945.4</v>
      </c>
      <c r="J16" s="20"/>
      <c r="K16" s="20">
        <f t="shared" si="0"/>
        <v>36945.4</v>
      </c>
      <c r="L16" s="24">
        <f aca="true" t="shared" si="1" ref="L16:L87">I16/C16*100</f>
        <v>96.68533444991102</v>
      </c>
      <c r="M16" s="24"/>
      <c r="N16" s="24">
        <f aca="true" t="shared" si="2" ref="N16:N87">K16/E16*100</f>
        <v>96.68533444991102</v>
      </c>
      <c r="O16" s="24">
        <f aca="true" t="shared" si="3" ref="O16:O87">I16/F16*100</f>
        <v>101.49528448316123</v>
      </c>
      <c r="P16" s="24"/>
      <c r="Q16" s="24">
        <f aca="true" t="shared" si="4" ref="Q16:Q87">K16/H16*100</f>
        <v>101.49305393399794</v>
      </c>
    </row>
    <row r="17" spans="1:17" s="5" customFormat="1" ht="12.75">
      <c r="A17" s="15" t="s">
        <v>38</v>
      </c>
      <c r="B17" s="10">
        <v>11010000</v>
      </c>
      <c r="C17" s="25">
        <v>38212</v>
      </c>
      <c r="D17" s="25"/>
      <c r="E17" s="25">
        <f>C17+D17</f>
        <v>38212</v>
      </c>
      <c r="F17" s="75">
        <v>36401.1</v>
      </c>
      <c r="G17" s="25"/>
      <c r="H17" s="25">
        <f>F17+G17</f>
        <v>36401.1</v>
      </c>
      <c r="I17" s="25">
        <v>36944.6</v>
      </c>
      <c r="J17" s="25"/>
      <c r="K17" s="25">
        <f>I17+J17</f>
        <v>36944.6</v>
      </c>
      <c r="L17" s="25">
        <f t="shared" si="1"/>
        <v>96.68324086674343</v>
      </c>
      <c r="M17" s="25"/>
      <c r="N17" s="25">
        <f t="shared" si="2"/>
        <v>96.68324086674343</v>
      </c>
      <c r="O17" s="25">
        <f t="shared" si="3"/>
        <v>101.49308674737851</v>
      </c>
      <c r="P17" s="25"/>
      <c r="Q17" s="25">
        <f t="shared" si="4"/>
        <v>101.49308674737851</v>
      </c>
    </row>
    <row r="18" spans="1:17" s="5" customFormat="1" ht="12.75">
      <c r="A18" s="47" t="s">
        <v>42</v>
      </c>
      <c r="B18" s="48">
        <v>11020000</v>
      </c>
      <c r="C18" s="25"/>
      <c r="D18" s="25"/>
      <c r="E18" s="25">
        <f>C18+D18</f>
        <v>0</v>
      </c>
      <c r="F18" s="25">
        <v>0.8</v>
      </c>
      <c r="G18" s="25"/>
      <c r="H18" s="25">
        <f>F18+G18</f>
        <v>0.8</v>
      </c>
      <c r="I18" s="25">
        <v>0.8</v>
      </c>
      <c r="J18" s="25"/>
      <c r="K18" s="25">
        <f>I18+J18</f>
        <v>0.8</v>
      </c>
      <c r="L18" s="25"/>
      <c r="M18" s="25"/>
      <c r="N18" s="25"/>
      <c r="O18" s="25"/>
      <c r="P18" s="25"/>
      <c r="Q18" s="25"/>
    </row>
    <row r="19" spans="1:17" s="19" customFormat="1" ht="13.5">
      <c r="A19" s="54" t="s">
        <v>50</v>
      </c>
      <c r="B19" s="52">
        <v>13000000</v>
      </c>
      <c r="C19" s="20">
        <f>C21+C20</f>
        <v>1578</v>
      </c>
      <c r="D19" s="20"/>
      <c r="E19" s="20">
        <f aca="true" t="shared" si="5" ref="E19:E31">C19+D19</f>
        <v>1578</v>
      </c>
      <c r="F19" s="20">
        <f>F21+F20</f>
        <v>1390.6</v>
      </c>
      <c r="G19" s="20"/>
      <c r="H19" s="20">
        <f aca="true" t="shared" si="6" ref="H19:H31">F19+G19</f>
        <v>1390.6</v>
      </c>
      <c r="I19" s="20">
        <f>I21+I20</f>
        <v>1163.6</v>
      </c>
      <c r="J19" s="20"/>
      <c r="K19" s="20">
        <f aca="true" t="shared" si="7" ref="K19:K31">I19+J19</f>
        <v>1163.6</v>
      </c>
      <c r="L19" s="20">
        <f t="shared" si="1"/>
        <v>73.73891001267427</v>
      </c>
      <c r="M19" s="20"/>
      <c r="N19" s="20">
        <f t="shared" si="2"/>
        <v>73.73891001267427</v>
      </c>
      <c r="O19" s="20">
        <f t="shared" si="3"/>
        <v>83.67611103120954</v>
      </c>
      <c r="P19" s="20"/>
      <c r="Q19" s="20">
        <f t="shared" si="4"/>
        <v>83.67611103120954</v>
      </c>
    </row>
    <row r="20" spans="1:17" s="19" customFormat="1" ht="13.5">
      <c r="A20" s="55" t="s">
        <v>79</v>
      </c>
      <c r="B20" s="48">
        <v>13010000</v>
      </c>
      <c r="C20" s="25">
        <v>48</v>
      </c>
      <c r="D20" s="20"/>
      <c r="E20" s="20"/>
      <c r="F20" s="25">
        <v>90</v>
      </c>
      <c r="G20" s="20"/>
      <c r="H20" s="20"/>
      <c r="I20" s="25">
        <v>90.1</v>
      </c>
      <c r="J20" s="20"/>
      <c r="K20" s="25">
        <f>I20</f>
        <v>90.1</v>
      </c>
      <c r="L20" s="20">
        <f t="shared" si="1"/>
        <v>187.70833333333331</v>
      </c>
      <c r="M20" s="20"/>
      <c r="N20" s="20"/>
      <c r="O20" s="20">
        <f t="shared" si="3"/>
        <v>100.1111111111111</v>
      </c>
      <c r="P20" s="20"/>
      <c r="Q20" s="20"/>
    </row>
    <row r="21" spans="1:17" s="5" customFormat="1" ht="12.75">
      <c r="A21" s="55" t="s">
        <v>51</v>
      </c>
      <c r="B21" s="48">
        <v>13030000</v>
      </c>
      <c r="C21" s="25">
        <v>1530</v>
      </c>
      <c r="D21" s="25"/>
      <c r="E21" s="25">
        <f t="shared" si="5"/>
        <v>1530</v>
      </c>
      <c r="F21" s="75">
        <v>1300.6</v>
      </c>
      <c r="G21" s="25"/>
      <c r="H21" s="25">
        <f t="shared" si="6"/>
        <v>1300.6</v>
      </c>
      <c r="I21" s="25">
        <v>1073.5</v>
      </c>
      <c r="J21" s="25"/>
      <c r="K21" s="25">
        <f t="shared" si="7"/>
        <v>1073.5</v>
      </c>
      <c r="L21" s="25">
        <f t="shared" si="1"/>
        <v>70.16339869281045</v>
      </c>
      <c r="M21" s="25"/>
      <c r="N21" s="25">
        <f t="shared" si="2"/>
        <v>70.16339869281045</v>
      </c>
      <c r="O21" s="25">
        <f t="shared" si="3"/>
        <v>82.53882823312318</v>
      </c>
      <c r="P21" s="25"/>
      <c r="Q21" s="25">
        <f t="shared" si="4"/>
        <v>82.53882823312318</v>
      </c>
    </row>
    <row r="22" spans="1:17" s="19" customFormat="1" ht="13.5">
      <c r="A22" s="54" t="s">
        <v>52</v>
      </c>
      <c r="B22" s="52">
        <v>14000000</v>
      </c>
      <c r="C22" s="20">
        <f>C23+C24+C25</f>
        <v>2854.5</v>
      </c>
      <c r="D22" s="20"/>
      <c r="E22" s="20">
        <f t="shared" si="5"/>
        <v>2854.5</v>
      </c>
      <c r="F22" s="20">
        <f>F23+F24+F25</f>
        <v>3603.5</v>
      </c>
      <c r="G22" s="20"/>
      <c r="H22" s="20">
        <f t="shared" si="6"/>
        <v>3603.5</v>
      </c>
      <c r="I22" s="20">
        <f>I23+I24+I25</f>
        <v>3828.6</v>
      </c>
      <c r="J22" s="20"/>
      <c r="K22" s="20">
        <f t="shared" si="7"/>
        <v>3828.6</v>
      </c>
      <c r="L22" s="20">
        <f t="shared" si="1"/>
        <v>134.12506568575932</v>
      </c>
      <c r="M22" s="20"/>
      <c r="N22" s="20">
        <f t="shared" si="2"/>
        <v>134.12506568575932</v>
      </c>
      <c r="O22" s="20">
        <f t="shared" si="3"/>
        <v>106.24670459275704</v>
      </c>
      <c r="P22" s="20"/>
      <c r="Q22" s="20">
        <f t="shared" si="4"/>
        <v>106.24670459275704</v>
      </c>
    </row>
    <row r="23" spans="1:17" s="5" customFormat="1" ht="20.25" customHeight="1">
      <c r="A23" s="56" t="s">
        <v>53</v>
      </c>
      <c r="B23" s="48">
        <v>14020000</v>
      </c>
      <c r="C23" s="25">
        <v>290</v>
      </c>
      <c r="D23" s="25"/>
      <c r="E23" s="25">
        <f t="shared" si="5"/>
        <v>290</v>
      </c>
      <c r="F23" s="75">
        <v>740</v>
      </c>
      <c r="G23" s="25"/>
      <c r="H23" s="25">
        <f t="shared" si="6"/>
        <v>740</v>
      </c>
      <c r="I23" s="25">
        <v>791.3</v>
      </c>
      <c r="J23" s="25"/>
      <c r="K23" s="25">
        <f>I23+J23</f>
        <v>791.3</v>
      </c>
      <c r="L23" s="25">
        <f t="shared" si="1"/>
        <v>272.8620689655172</v>
      </c>
      <c r="M23" s="25"/>
      <c r="N23" s="25">
        <f t="shared" si="2"/>
        <v>272.8620689655172</v>
      </c>
      <c r="O23" s="25">
        <f t="shared" si="3"/>
        <v>106.93243243243242</v>
      </c>
      <c r="P23" s="25"/>
      <c r="Q23" s="25">
        <f t="shared" si="4"/>
        <v>106.93243243243242</v>
      </c>
    </row>
    <row r="24" spans="1:17" s="5" customFormat="1" ht="27.75" customHeight="1">
      <c r="A24" s="56" t="s">
        <v>54</v>
      </c>
      <c r="B24" s="48">
        <v>14030000</v>
      </c>
      <c r="C24" s="25">
        <v>2399.8</v>
      </c>
      <c r="D24" s="25"/>
      <c r="E24" s="25">
        <f t="shared" si="5"/>
        <v>2399.8</v>
      </c>
      <c r="F24" s="75">
        <v>2599.8</v>
      </c>
      <c r="G24" s="25"/>
      <c r="H24" s="25">
        <f t="shared" si="6"/>
        <v>2599.8</v>
      </c>
      <c r="I24" s="25">
        <v>2762.7</v>
      </c>
      <c r="J24" s="25"/>
      <c r="K24" s="25">
        <f t="shared" si="7"/>
        <v>2762.7</v>
      </c>
      <c r="L24" s="25">
        <f t="shared" si="1"/>
        <v>115.1220935077923</v>
      </c>
      <c r="M24" s="25"/>
      <c r="N24" s="25">
        <f t="shared" si="2"/>
        <v>115.1220935077923</v>
      </c>
      <c r="O24" s="25">
        <f t="shared" si="3"/>
        <v>106.26586660512345</v>
      </c>
      <c r="P24" s="25"/>
      <c r="Q24" s="25">
        <f t="shared" si="4"/>
        <v>106.26586660512345</v>
      </c>
    </row>
    <row r="25" spans="1:17" s="5" customFormat="1" ht="26.25">
      <c r="A25" s="56" t="s">
        <v>55</v>
      </c>
      <c r="B25" s="48">
        <v>14040000</v>
      </c>
      <c r="C25" s="25">
        <v>164.7</v>
      </c>
      <c r="D25" s="25"/>
      <c r="E25" s="25">
        <f t="shared" si="5"/>
        <v>164.7</v>
      </c>
      <c r="F25" s="75">
        <v>263.7</v>
      </c>
      <c r="G25" s="25"/>
      <c r="H25" s="25">
        <f t="shared" si="6"/>
        <v>263.7</v>
      </c>
      <c r="I25" s="25">
        <v>274.6</v>
      </c>
      <c r="J25" s="25"/>
      <c r="K25" s="25">
        <f t="shared" si="7"/>
        <v>274.6</v>
      </c>
      <c r="L25" s="25">
        <f t="shared" si="1"/>
        <v>166.72738312082578</v>
      </c>
      <c r="M25" s="25"/>
      <c r="N25" s="25">
        <f t="shared" si="2"/>
        <v>166.72738312082578</v>
      </c>
      <c r="O25" s="25">
        <f t="shared" si="3"/>
        <v>104.13348502085704</v>
      </c>
      <c r="P25" s="25"/>
      <c r="Q25" s="25">
        <f t="shared" si="4"/>
        <v>104.13348502085704</v>
      </c>
    </row>
    <row r="26" spans="1:17" s="19" customFormat="1" ht="13.5">
      <c r="A26" s="54" t="s">
        <v>56</v>
      </c>
      <c r="B26" s="52">
        <v>1800000</v>
      </c>
      <c r="C26" s="53">
        <f>C27+C28+C29</f>
        <v>11711.8</v>
      </c>
      <c r="D26" s="20"/>
      <c r="E26" s="20">
        <f t="shared" si="5"/>
        <v>11711.8</v>
      </c>
      <c r="F26" s="64">
        <f>F27+F28+F29</f>
        <v>13117.7</v>
      </c>
      <c r="G26" s="20"/>
      <c r="H26" s="20">
        <f t="shared" si="6"/>
        <v>13117.7</v>
      </c>
      <c r="I26" s="64">
        <f>I27+I28+I29</f>
        <v>13266.1</v>
      </c>
      <c r="J26" s="20"/>
      <c r="K26" s="20">
        <f t="shared" si="7"/>
        <v>13266.1</v>
      </c>
      <c r="L26" s="20">
        <f t="shared" si="1"/>
        <v>113.2712307245684</v>
      </c>
      <c r="M26" s="20"/>
      <c r="N26" s="20">
        <f t="shared" si="2"/>
        <v>113.2712307245684</v>
      </c>
      <c r="O26" s="20">
        <f t="shared" si="3"/>
        <v>101.13129588266236</v>
      </c>
      <c r="P26" s="20"/>
      <c r="Q26" s="20">
        <f t="shared" si="4"/>
        <v>101.13129588266236</v>
      </c>
    </row>
    <row r="27" spans="1:17" s="5" customFormat="1" ht="12.75">
      <c r="A27" s="55" t="s">
        <v>57</v>
      </c>
      <c r="B27" s="48">
        <v>18010000</v>
      </c>
      <c r="C27" s="25">
        <v>5169.9</v>
      </c>
      <c r="D27" s="25"/>
      <c r="E27" s="25">
        <f t="shared" si="5"/>
        <v>5169.9</v>
      </c>
      <c r="F27" s="75">
        <v>6571.8</v>
      </c>
      <c r="G27" s="25"/>
      <c r="H27" s="25">
        <f t="shared" si="6"/>
        <v>6571.8</v>
      </c>
      <c r="I27" s="25">
        <v>6808.8</v>
      </c>
      <c r="J27" s="25"/>
      <c r="K27" s="25">
        <f t="shared" si="7"/>
        <v>6808.8</v>
      </c>
      <c r="L27" s="25">
        <f t="shared" si="1"/>
        <v>131.70080659200372</v>
      </c>
      <c r="M27" s="25"/>
      <c r="N27" s="25">
        <f t="shared" si="2"/>
        <v>131.70080659200372</v>
      </c>
      <c r="O27" s="25">
        <f t="shared" si="3"/>
        <v>103.60631790377066</v>
      </c>
      <c r="P27" s="25"/>
      <c r="Q27" s="25">
        <f t="shared" si="4"/>
        <v>103.60631790377066</v>
      </c>
    </row>
    <row r="28" spans="1:17" s="5" customFormat="1" ht="12.75">
      <c r="A28" s="55" t="s">
        <v>58</v>
      </c>
      <c r="B28" s="48">
        <v>18030000</v>
      </c>
      <c r="C28" s="25">
        <v>10</v>
      </c>
      <c r="D28" s="25"/>
      <c r="E28" s="25">
        <f t="shared" si="5"/>
        <v>10</v>
      </c>
      <c r="F28" s="75">
        <v>14</v>
      </c>
      <c r="G28" s="25"/>
      <c r="H28" s="25">
        <f t="shared" si="6"/>
        <v>14</v>
      </c>
      <c r="I28" s="25">
        <v>16.3</v>
      </c>
      <c r="J28" s="25"/>
      <c r="K28" s="25">
        <f t="shared" si="7"/>
        <v>16.3</v>
      </c>
      <c r="L28" s="25">
        <f t="shared" si="1"/>
        <v>163</v>
      </c>
      <c r="M28" s="25"/>
      <c r="N28" s="25">
        <f t="shared" si="2"/>
        <v>163</v>
      </c>
      <c r="O28" s="25">
        <f t="shared" si="3"/>
        <v>116.42857142857143</v>
      </c>
      <c r="P28" s="25"/>
      <c r="Q28" s="25">
        <f t="shared" si="4"/>
        <v>116.42857142857143</v>
      </c>
    </row>
    <row r="29" spans="1:17" s="5" customFormat="1" ht="12.75">
      <c r="A29" s="55" t="s">
        <v>59</v>
      </c>
      <c r="B29" s="48">
        <v>18050000</v>
      </c>
      <c r="C29" s="25">
        <v>6531.9</v>
      </c>
      <c r="D29" s="25"/>
      <c r="E29" s="25">
        <f t="shared" si="5"/>
        <v>6531.9</v>
      </c>
      <c r="F29" s="75">
        <v>6531.9</v>
      </c>
      <c r="G29" s="25"/>
      <c r="H29" s="25">
        <f t="shared" si="6"/>
        <v>6531.9</v>
      </c>
      <c r="I29" s="25">
        <v>6441</v>
      </c>
      <c r="J29" s="25"/>
      <c r="K29" s="25">
        <f t="shared" si="7"/>
        <v>6441</v>
      </c>
      <c r="L29" s="25">
        <f t="shared" si="1"/>
        <v>98.60836816240298</v>
      </c>
      <c r="M29" s="25"/>
      <c r="N29" s="25">
        <f t="shared" si="2"/>
        <v>98.60836816240298</v>
      </c>
      <c r="O29" s="25">
        <f t="shared" si="3"/>
        <v>98.60836816240298</v>
      </c>
      <c r="P29" s="25"/>
      <c r="Q29" s="25">
        <f t="shared" si="4"/>
        <v>98.60836816240298</v>
      </c>
    </row>
    <row r="30" spans="1:17" s="19" customFormat="1" ht="13.5">
      <c r="A30" s="51" t="s">
        <v>65</v>
      </c>
      <c r="B30" s="52">
        <v>19000000</v>
      </c>
      <c r="C30" s="20"/>
      <c r="D30" s="20">
        <f>D31</f>
        <v>360</v>
      </c>
      <c r="E30" s="20">
        <f t="shared" si="5"/>
        <v>360</v>
      </c>
      <c r="F30" s="62"/>
      <c r="G30" s="20">
        <f>G31</f>
        <v>360</v>
      </c>
      <c r="H30" s="20">
        <f t="shared" si="6"/>
        <v>360</v>
      </c>
      <c r="I30" s="62"/>
      <c r="J30" s="20">
        <f>J31</f>
        <v>439.5</v>
      </c>
      <c r="K30" s="20">
        <f>K31</f>
        <v>439.5</v>
      </c>
      <c r="L30" s="20"/>
      <c r="M30" s="20">
        <f>J30/D30*100</f>
        <v>122.08333333333334</v>
      </c>
      <c r="N30" s="20">
        <f t="shared" si="2"/>
        <v>122.08333333333334</v>
      </c>
      <c r="O30" s="20"/>
      <c r="P30" s="20">
        <f>J30/G30*100</f>
        <v>122.08333333333334</v>
      </c>
      <c r="Q30" s="20">
        <f t="shared" si="4"/>
        <v>122.08333333333334</v>
      </c>
    </row>
    <row r="31" spans="1:17" s="5" customFormat="1" ht="13.5">
      <c r="A31" s="59" t="s">
        <v>66</v>
      </c>
      <c r="B31" s="48">
        <v>19010000</v>
      </c>
      <c r="C31" s="25"/>
      <c r="D31" s="25">
        <v>360</v>
      </c>
      <c r="E31" s="25">
        <f t="shared" si="5"/>
        <v>360</v>
      </c>
      <c r="F31" s="38"/>
      <c r="G31" s="25">
        <v>360</v>
      </c>
      <c r="H31" s="25">
        <f t="shared" si="6"/>
        <v>360</v>
      </c>
      <c r="I31" s="38"/>
      <c r="J31" s="25">
        <v>439.5</v>
      </c>
      <c r="K31" s="25">
        <f t="shared" si="7"/>
        <v>439.5</v>
      </c>
      <c r="L31" s="24"/>
      <c r="M31" s="25">
        <f>J31/D31*100</f>
        <v>122.08333333333334</v>
      </c>
      <c r="N31" s="25">
        <f t="shared" si="2"/>
        <v>122.08333333333334</v>
      </c>
      <c r="O31" s="25"/>
      <c r="P31" s="25">
        <f>J31/G31*100</f>
        <v>122.08333333333334</v>
      </c>
      <c r="Q31" s="25">
        <f t="shared" si="4"/>
        <v>122.08333333333334</v>
      </c>
    </row>
    <row r="32" spans="1:17" s="9" customFormat="1" ht="12.75">
      <c r="A32" s="8" t="s">
        <v>13</v>
      </c>
      <c r="B32" s="8">
        <v>20000000</v>
      </c>
      <c r="C32" s="24">
        <f>C33+C36+C42+C45+C49</f>
        <v>292.9</v>
      </c>
      <c r="D32" s="24">
        <f>D50</f>
        <v>200</v>
      </c>
      <c r="E32" s="24">
        <f>C32+D32</f>
        <v>492.9</v>
      </c>
      <c r="F32" s="24">
        <f>F33+F36+F42+F45+F49</f>
        <v>136.3</v>
      </c>
      <c r="G32" s="24">
        <f>G50+G45</f>
        <v>1665.1</v>
      </c>
      <c r="H32" s="24">
        <f>F32+G32</f>
        <v>1801.3999999999999</v>
      </c>
      <c r="I32" s="24">
        <f>I33+I36+I42+I45+I49</f>
        <v>137.70000000000002</v>
      </c>
      <c r="J32" s="24">
        <f>J50+J45</f>
        <v>1703.6</v>
      </c>
      <c r="K32" s="24">
        <f>I32+J32</f>
        <v>1841.3</v>
      </c>
      <c r="L32" s="24">
        <f t="shared" si="1"/>
        <v>47.012632297712535</v>
      </c>
      <c r="M32" s="24">
        <f>J32/D32*100</f>
        <v>851.7999999999998</v>
      </c>
      <c r="N32" s="24">
        <f t="shared" si="2"/>
        <v>373.5646175694867</v>
      </c>
      <c r="O32" s="24">
        <f t="shared" si="3"/>
        <v>101.02714600146736</v>
      </c>
      <c r="P32" s="24">
        <f>J32/G32*100</f>
        <v>102.31217344303644</v>
      </c>
      <c r="Q32" s="24">
        <f t="shared" si="4"/>
        <v>102.21494393249695</v>
      </c>
    </row>
    <row r="33" spans="1:17" s="19" customFormat="1" ht="13.5">
      <c r="A33" s="17" t="s">
        <v>14</v>
      </c>
      <c r="B33" s="18">
        <v>21000000</v>
      </c>
      <c r="C33" s="20">
        <f>C34+C35</f>
        <v>0</v>
      </c>
      <c r="D33" s="20">
        <f>D34+D35</f>
        <v>0</v>
      </c>
      <c r="E33" s="20">
        <f>C33+D33</f>
        <v>0</v>
      </c>
      <c r="F33" s="20">
        <f>F35+F34</f>
        <v>10</v>
      </c>
      <c r="G33" s="20">
        <f>G34+G35</f>
        <v>0</v>
      </c>
      <c r="H33" s="20">
        <f>F33+G33</f>
        <v>10</v>
      </c>
      <c r="I33" s="20">
        <f>I34+I35</f>
        <v>10</v>
      </c>
      <c r="J33" s="20">
        <f>J34+J35</f>
        <v>0</v>
      </c>
      <c r="K33" s="20">
        <f>I33+J33</f>
        <v>10</v>
      </c>
      <c r="L33" s="24"/>
      <c r="M33" s="24"/>
      <c r="N33" s="20"/>
      <c r="O33" s="24">
        <f t="shared" si="3"/>
        <v>100</v>
      </c>
      <c r="P33" s="24"/>
      <c r="Q33" s="24">
        <f t="shared" si="4"/>
        <v>100</v>
      </c>
    </row>
    <row r="34" spans="1:17" s="19" customFormat="1" ht="13.5" hidden="1">
      <c r="A34" s="69" t="s">
        <v>74</v>
      </c>
      <c r="B34" s="10">
        <v>21050000</v>
      </c>
      <c r="C34" s="20"/>
      <c r="D34" s="20"/>
      <c r="E34" s="25">
        <f>C34+D34</f>
        <v>0</v>
      </c>
      <c r="F34" s="20">
        <v>0</v>
      </c>
      <c r="G34" s="20"/>
      <c r="H34" s="25">
        <f>F34+G34</f>
        <v>0</v>
      </c>
      <c r="I34" s="25">
        <v>0</v>
      </c>
      <c r="J34" s="25"/>
      <c r="K34" s="25">
        <f>I34+J34</f>
        <v>0</v>
      </c>
      <c r="L34" s="24"/>
      <c r="M34" s="24"/>
      <c r="N34" s="20"/>
      <c r="O34" s="24" t="e">
        <f t="shared" si="3"/>
        <v>#DIV/0!</v>
      </c>
      <c r="P34" s="25"/>
      <c r="Q34" s="24" t="e">
        <f t="shared" si="4"/>
        <v>#DIV/0!</v>
      </c>
    </row>
    <row r="35" spans="1:17" s="9" customFormat="1" ht="13.5">
      <c r="A35" s="70" t="s">
        <v>75</v>
      </c>
      <c r="B35" s="10">
        <v>21080000</v>
      </c>
      <c r="C35" s="24"/>
      <c r="D35" s="24"/>
      <c r="E35" s="25">
        <f>C35+D35</f>
        <v>0</v>
      </c>
      <c r="F35" s="72">
        <v>10</v>
      </c>
      <c r="G35" s="25"/>
      <c r="H35" s="25">
        <f>F35+G35</f>
        <v>10</v>
      </c>
      <c r="I35" s="25">
        <v>10</v>
      </c>
      <c r="J35" s="24"/>
      <c r="K35" s="25">
        <f>I35+J35</f>
        <v>10</v>
      </c>
      <c r="L35" s="24"/>
      <c r="M35" s="24"/>
      <c r="N35" s="20"/>
      <c r="O35" s="24">
        <f t="shared" si="3"/>
        <v>100</v>
      </c>
      <c r="P35" s="25"/>
      <c r="Q35" s="24">
        <f t="shared" si="4"/>
        <v>100</v>
      </c>
    </row>
    <row r="36" spans="1:17" s="9" customFormat="1" ht="27">
      <c r="A36" s="17" t="s">
        <v>24</v>
      </c>
      <c r="B36" s="18">
        <v>22000000</v>
      </c>
      <c r="C36" s="24">
        <f>C37</f>
        <v>260</v>
      </c>
      <c r="D36" s="24"/>
      <c r="E36" s="24">
        <f>C36+D36</f>
        <v>260</v>
      </c>
      <c r="F36" s="24">
        <f>F37</f>
        <v>48.9</v>
      </c>
      <c r="G36" s="24"/>
      <c r="H36" s="24">
        <f>F36+G36</f>
        <v>48.9</v>
      </c>
      <c r="I36" s="24">
        <f>I37</f>
        <v>49.900000000000006</v>
      </c>
      <c r="J36" s="24"/>
      <c r="K36" s="24">
        <f>I36+J36</f>
        <v>49.900000000000006</v>
      </c>
      <c r="L36" s="24">
        <f t="shared" si="1"/>
        <v>19.192307692307693</v>
      </c>
      <c r="M36" s="24"/>
      <c r="N36" s="20">
        <f t="shared" si="2"/>
        <v>19.192307692307693</v>
      </c>
      <c r="O36" s="24">
        <f t="shared" si="3"/>
        <v>102.04498977505114</v>
      </c>
      <c r="P36" s="24"/>
      <c r="Q36" s="20">
        <f t="shared" si="4"/>
        <v>102.04498977505114</v>
      </c>
    </row>
    <row r="37" spans="1:17" s="19" customFormat="1" ht="13.5">
      <c r="A37" s="44" t="s">
        <v>39</v>
      </c>
      <c r="B37" s="18">
        <v>22010000</v>
      </c>
      <c r="C37" s="20">
        <f>C39+C40+C38</f>
        <v>260</v>
      </c>
      <c r="D37" s="20">
        <f>D39+D40</f>
        <v>0</v>
      </c>
      <c r="E37" s="20">
        <f>E39+E40</f>
        <v>110</v>
      </c>
      <c r="F37" s="20">
        <f>F38+F39+F40</f>
        <v>48.9</v>
      </c>
      <c r="G37" s="20">
        <f>G39+G40</f>
        <v>0</v>
      </c>
      <c r="H37" s="24">
        <f>F37+G37</f>
        <v>48.9</v>
      </c>
      <c r="I37" s="20">
        <f>I39+I40+I41+I38</f>
        <v>49.900000000000006</v>
      </c>
      <c r="J37" s="20">
        <f>J39+J40+J41</f>
        <v>0</v>
      </c>
      <c r="K37" s="20">
        <f>K38+K39+K40</f>
        <v>49.9</v>
      </c>
      <c r="L37" s="24">
        <f t="shared" si="1"/>
        <v>19.192307692307693</v>
      </c>
      <c r="M37" s="24"/>
      <c r="N37" s="24">
        <f t="shared" si="2"/>
        <v>45.36363636363636</v>
      </c>
      <c r="O37" s="24">
        <f t="shared" si="3"/>
        <v>102.04498977505114</v>
      </c>
      <c r="P37" s="24"/>
      <c r="Q37" s="24">
        <f t="shared" si="4"/>
        <v>102.04498977505112</v>
      </c>
    </row>
    <row r="38" spans="1:17" s="11" customFormat="1" ht="13.5">
      <c r="A38" s="71" t="s">
        <v>76</v>
      </c>
      <c r="B38" s="10">
        <v>22010300</v>
      </c>
      <c r="C38" s="26">
        <v>150</v>
      </c>
      <c r="D38" s="26"/>
      <c r="E38" s="26"/>
      <c r="F38" s="26">
        <v>11.7</v>
      </c>
      <c r="G38" s="26"/>
      <c r="H38" s="25">
        <f aca="true" t="shared" si="8" ref="H38:H52">F38+G38</f>
        <v>11.7</v>
      </c>
      <c r="I38" s="25">
        <v>11.7</v>
      </c>
      <c r="J38" s="25"/>
      <c r="K38" s="25">
        <f>I38</f>
        <v>11.7</v>
      </c>
      <c r="L38" s="25"/>
      <c r="M38" s="25"/>
      <c r="N38" s="25"/>
      <c r="O38" s="25">
        <f t="shared" si="3"/>
        <v>100</v>
      </c>
      <c r="P38" s="25"/>
      <c r="Q38" s="24">
        <f t="shared" si="4"/>
        <v>100</v>
      </c>
    </row>
    <row r="39" spans="1:17" s="5" customFormat="1" ht="12.75">
      <c r="A39" s="55" t="s">
        <v>60</v>
      </c>
      <c r="B39" s="10">
        <v>22012500</v>
      </c>
      <c r="C39" s="25">
        <v>10</v>
      </c>
      <c r="D39" s="25"/>
      <c r="E39" s="25">
        <f>C39+D39</f>
        <v>10</v>
      </c>
      <c r="F39" s="75">
        <v>11.5</v>
      </c>
      <c r="G39" s="25"/>
      <c r="H39" s="25">
        <f t="shared" si="8"/>
        <v>11.5</v>
      </c>
      <c r="I39" s="25">
        <v>12.5</v>
      </c>
      <c r="J39" s="25"/>
      <c r="K39" s="25">
        <f aca="true" t="shared" si="9" ref="K39:K52">I39+J39</f>
        <v>12.5</v>
      </c>
      <c r="L39" s="25">
        <f t="shared" si="1"/>
        <v>125</v>
      </c>
      <c r="M39" s="25"/>
      <c r="N39" s="25">
        <f t="shared" si="2"/>
        <v>125</v>
      </c>
      <c r="O39" s="25">
        <f t="shared" si="3"/>
        <v>108.69565217391303</v>
      </c>
      <c r="P39" s="25"/>
      <c r="Q39" s="25">
        <f t="shared" si="4"/>
        <v>108.69565217391303</v>
      </c>
    </row>
    <row r="40" spans="1:17" s="5" customFormat="1" ht="26.25">
      <c r="A40" s="46" t="s">
        <v>40</v>
      </c>
      <c r="B40" s="10">
        <v>22012600</v>
      </c>
      <c r="C40" s="25">
        <v>100</v>
      </c>
      <c r="D40" s="25"/>
      <c r="E40" s="25">
        <f>C40</f>
        <v>100</v>
      </c>
      <c r="F40" s="75">
        <v>25.7</v>
      </c>
      <c r="G40" s="25"/>
      <c r="H40" s="25">
        <f t="shared" si="8"/>
        <v>25.7</v>
      </c>
      <c r="I40" s="25">
        <v>25.7</v>
      </c>
      <c r="J40" s="25"/>
      <c r="K40" s="25">
        <f t="shared" si="9"/>
        <v>25.7</v>
      </c>
      <c r="L40" s="25">
        <f t="shared" si="1"/>
        <v>25.7</v>
      </c>
      <c r="M40" s="25"/>
      <c r="N40" s="25">
        <f t="shared" si="2"/>
        <v>25.7</v>
      </c>
      <c r="O40" s="25">
        <f t="shared" si="3"/>
        <v>100</v>
      </c>
      <c r="P40" s="25"/>
      <c r="Q40" s="25">
        <f t="shared" si="4"/>
        <v>100</v>
      </c>
    </row>
    <row r="41" spans="1:17" s="9" customFormat="1" ht="12.75" hidden="1">
      <c r="A41" s="46" t="s">
        <v>44</v>
      </c>
      <c r="B41" s="10">
        <v>22012900</v>
      </c>
      <c r="C41" s="25"/>
      <c r="D41" s="24"/>
      <c r="E41" s="25">
        <f aca="true" t="shared" si="10" ref="E41:E52">C41+D41</f>
        <v>0</v>
      </c>
      <c r="F41" s="74"/>
      <c r="G41" s="25"/>
      <c r="H41" s="25">
        <f t="shared" si="8"/>
        <v>0</v>
      </c>
      <c r="I41" s="25"/>
      <c r="J41" s="24"/>
      <c r="K41" s="25">
        <f t="shared" si="9"/>
        <v>0</v>
      </c>
      <c r="L41" s="24"/>
      <c r="M41" s="24"/>
      <c r="N41" s="24"/>
      <c r="O41" s="24"/>
      <c r="P41" s="24"/>
      <c r="Q41" s="24"/>
    </row>
    <row r="42" spans="1:17" s="19" customFormat="1" ht="27">
      <c r="A42" s="57" t="s">
        <v>61</v>
      </c>
      <c r="B42" s="19">
        <v>22080000</v>
      </c>
      <c r="C42" s="20">
        <f>C43+C44</f>
        <v>30</v>
      </c>
      <c r="D42" s="20">
        <f>D43+D44</f>
        <v>0</v>
      </c>
      <c r="E42" s="20">
        <f t="shared" si="10"/>
        <v>30</v>
      </c>
      <c r="F42" s="76">
        <f>F43+F44</f>
        <v>13.2</v>
      </c>
      <c r="G42" s="20">
        <f>G43+G44</f>
        <v>0</v>
      </c>
      <c r="H42" s="20">
        <f t="shared" si="8"/>
        <v>13.2</v>
      </c>
      <c r="I42" s="20">
        <f>I43+I44</f>
        <v>13.2</v>
      </c>
      <c r="J42" s="20">
        <f>J43+J44</f>
        <v>0</v>
      </c>
      <c r="K42" s="20">
        <f t="shared" si="9"/>
        <v>13.2</v>
      </c>
      <c r="L42" s="20">
        <f t="shared" si="1"/>
        <v>44</v>
      </c>
      <c r="M42" s="20"/>
      <c r="N42" s="20">
        <f t="shared" si="2"/>
        <v>44</v>
      </c>
      <c r="O42" s="20">
        <f t="shared" si="3"/>
        <v>100</v>
      </c>
      <c r="P42" s="24"/>
      <c r="Q42" s="20">
        <f t="shared" si="4"/>
        <v>100</v>
      </c>
    </row>
    <row r="43" spans="1:17" s="5" customFormat="1" ht="26.25" hidden="1">
      <c r="A43" s="15" t="s">
        <v>25</v>
      </c>
      <c r="B43" s="10">
        <v>22010300</v>
      </c>
      <c r="C43" s="25"/>
      <c r="D43" s="25"/>
      <c r="E43" s="25">
        <f t="shared" si="10"/>
        <v>0</v>
      </c>
      <c r="F43" s="74"/>
      <c r="G43" s="25"/>
      <c r="H43" s="25">
        <f t="shared" si="8"/>
        <v>0</v>
      </c>
      <c r="I43" s="25"/>
      <c r="J43" s="25"/>
      <c r="K43" s="25">
        <f t="shared" si="9"/>
        <v>0</v>
      </c>
      <c r="L43" s="24" t="e">
        <f t="shared" si="1"/>
        <v>#DIV/0!</v>
      </c>
      <c r="M43" s="24" t="e">
        <f>J43/D43*100</f>
        <v>#DIV/0!</v>
      </c>
      <c r="N43" s="24" t="e">
        <f t="shared" si="2"/>
        <v>#DIV/0!</v>
      </c>
      <c r="O43" s="24" t="e">
        <f t="shared" si="3"/>
        <v>#DIV/0!</v>
      </c>
      <c r="P43" s="24"/>
      <c r="Q43" s="24" t="e">
        <f t="shared" si="4"/>
        <v>#DIV/0!</v>
      </c>
    </row>
    <row r="44" spans="1:17" s="9" customFormat="1" ht="29.25" customHeight="1">
      <c r="A44" s="15" t="s">
        <v>26</v>
      </c>
      <c r="B44" s="10">
        <v>22080400</v>
      </c>
      <c r="C44" s="25">
        <v>30</v>
      </c>
      <c r="D44" s="24"/>
      <c r="E44" s="25">
        <f t="shared" si="10"/>
        <v>30</v>
      </c>
      <c r="F44" s="73">
        <v>13.2</v>
      </c>
      <c r="G44" s="24"/>
      <c r="H44" s="25">
        <f t="shared" si="8"/>
        <v>13.2</v>
      </c>
      <c r="I44" s="25">
        <v>13.2</v>
      </c>
      <c r="J44" s="25"/>
      <c r="K44" s="25">
        <f t="shared" si="9"/>
        <v>13.2</v>
      </c>
      <c r="L44" s="25">
        <f t="shared" si="1"/>
        <v>44</v>
      </c>
      <c r="M44" s="25"/>
      <c r="N44" s="25">
        <f t="shared" si="2"/>
        <v>44</v>
      </c>
      <c r="O44" s="25">
        <f t="shared" si="3"/>
        <v>100</v>
      </c>
      <c r="P44" s="25"/>
      <c r="Q44" s="25">
        <f t="shared" si="4"/>
        <v>100</v>
      </c>
    </row>
    <row r="45" spans="1:17" s="19" customFormat="1" ht="13.5">
      <c r="A45" s="17" t="s">
        <v>67</v>
      </c>
      <c r="B45" s="18">
        <v>24060000</v>
      </c>
      <c r="C45" s="20"/>
      <c r="D45" s="20">
        <f>D47</f>
        <v>0</v>
      </c>
      <c r="E45" s="20">
        <f t="shared" si="10"/>
        <v>0</v>
      </c>
      <c r="F45" s="76">
        <f>F48+F46</f>
        <v>62.2</v>
      </c>
      <c r="G45" s="20">
        <f>G47</f>
        <v>0</v>
      </c>
      <c r="H45" s="20">
        <f t="shared" si="8"/>
        <v>62.2</v>
      </c>
      <c r="I45" s="20">
        <f>I48+I46</f>
        <v>62.6</v>
      </c>
      <c r="J45" s="20">
        <f>J47</f>
        <v>2.6</v>
      </c>
      <c r="K45" s="20">
        <f t="shared" si="9"/>
        <v>65.2</v>
      </c>
      <c r="L45" s="20"/>
      <c r="M45" s="20"/>
      <c r="N45" s="25"/>
      <c r="O45" s="25">
        <f t="shared" si="3"/>
        <v>100.64308681672026</v>
      </c>
      <c r="P45" s="25"/>
      <c r="Q45" s="25">
        <f t="shared" si="4"/>
        <v>104.82315112540192</v>
      </c>
    </row>
    <row r="46" spans="1:17" s="19" customFormat="1" ht="13.5">
      <c r="A46" s="17" t="s">
        <v>67</v>
      </c>
      <c r="B46" s="18">
        <v>24060300</v>
      </c>
      <c r="C46" s="20"/>
      <c r="D46" s="20"/>
      <c r="E46" s="20"/>
      <c r="F46" s="76">
        <v>61.7</v>
      </c>
      <c r="G46" s="20"/>
      <c r="H46" s="20">
        <f t="shared" si="8"/>
        <v>61.7</v>
      </c>
      <c r="I46" s="20">
        <v>62.1</v>
      </c>
      <c r="J46" s="20"/>
      <c r="K46" s="20">
        <f>I46</f>
        <v>62.1</v>
      </c>
      <c r="L46" s="20"/>
      <c r="M46" s="20"/>
      <c r="N46" s="20"/>
      <c r="O46" s="25">
        <f t="shared" si="3"/>
        <v>100.64829821717991</v>
      </c>
      <c r="P46" s="25"/>
      <c r="Q46" s="25">
        <f t="shared" si="4"/>
        <v>100.64829821717991</v>
      </c>
    </row>
    <row r="47" spans="1:17" s="9" customFormat="1" ht="31.5" customHeight="1">
      <c r="A47" s="56" t="s">
        <v>68</v>
      </c>
      <c r="B47" s="10">
        <v>24062100</v>
      </c>
      <c r="C47" s="25"/>
      <c r="D47" s="24"/>
      <c r="E47" s="25"/>
      <c r="F47" s="25"/>
      <c r="G47" s="25">
        <v>0</v>
      </c>
      <c r="H47" s="25">
        <f t="shared" si="8"/>
        <v>0</v>
      </c>
      <c r="I47" s="25"/>
      <c r="J47" s="25">
        <v>2.6</v>
      </c>
      <c r="K47" s="25">
        <f t="shared" si="9"/>
        <v>2.6</v>
      </c>
      <c r="L47" s="24"/>
      <c r="M47" s="24"/>
      <c r="N47" s="24"/>
      <c r="O47" s="25"/>
      <c r="P47" s="25"/>
      <c r="Q47" s="25"/>
    </row>
    <row r="48" spans="1:17" s="9" customFormat="1" ht="51.75" customHeight="1">
      <c r="A48" s="56" t="s">
        <v>82</v>
      </c>
      <c r="B48" s="10">
        <v>24062200</v>
      </c>
      <c r="C48" s="25"/>
      <c r="D48" s="24"/>
      <c r="E48" s="25"/>
      <c r="F48" s="25">
        <v>0.5</v>
      </c>
      <c r="G48" s="25"/>
      <c r="H48" s="25">
        <f t="shared" si="8"/>
        <v>0.5</v>
      </c>
      <c r="I48" s="25">
        <v>0.5</v>
      </c>
      <c r="J48" s="25"/>
      <c r="K48" s="25">
        <f t="shared" si="9"/>
        <v>0.5</v>
      </c>
      <c r="L48" s="24"/>
      <c r="M48" s="24"/>
      <c r="N48" s="24"/>
      <c r="O48" s="25">
        <f t="shared" si="3"/>
        <v>100</v>
      </c>
      <c r="P48" s="25"/>
      <c r="Q48" s="25">
        <f t="shared" si="4"/>
        <v>100</v>
      </c>
    </row>
    <row r="49" spans="1:17" s="19" customFormat="1" ht="13.5">
      <c r="A49" s="54" t="s">
        <v>62</v>
      </c>
      <c r="B49" s="18">
        <v>22090000</v>
      </c>
      <c r="C49" s="20">
        <v>2.9</v>
      </c>
      <c r="D49" s="20"/>
      <c r="E49" s="20">
        <f t="shared" si="10"/>
        <v>2.9</v>
      </c>
      <c r="F49" s="82">
        <v>2</v>
      </c>
      <c r="G49" s="20"/>
      <c r="H49" s="20">
        <f t="shared" si="8"/>
        <v>2</v>
      </c>
      <c r="I49" s="20">
        <v>2</v>
      </c>
      <c r="J49" s="20"/>
      <c r="K49" s="20">
        <f t="shared" si="9"/>
        <v>2</v>
      </c>
      <c r="L49" s="20">
        <f t="shared" si="1"/>
        <v>68.96551724137932</v>
      </c>
      <c r="M49" s="20"/>
      <c r="N49" s="20">
        <f t="shared" si="2"/>
        <v>68.96551724137932</v>
      </c>
      <c r="O49" s="20">
        <f t="shared" si="3"/>
        <v>100</v>
      </c>
      <c r="P49" s="20"/>
      <c r="Q49" s="20">
        <f t="shared" si="4"/>
        <v>100</v>
      </c>
    </row>
    <row r="50" spans="1:17" s="19" customFormat="1" ht="13.5">
      <c r="A50" s="22" t="s">
        <v>15</v>
      </c>
      <c r="B50" s="18">
        <v>25000000</v>
      </c>
      <c r="C50" s="20">
        <f>C51+C52</f>
        <v>0</v>
      </c>
      <c r="D50" s="20">
        <f>D51+D52</f>
        <v>200</v>
      </c>
      <c r="E50" s="20">
        <f t="shared" si="10"/>
        <v>200</v>
      </c>
      <c r="F50" s="20">
        <f>F51+F52</f>
        <v>0</v>
      </c>
      <c r="G50" s="20">
        <f>G51+G52</f>
        <v>1665.1</v>
      </c>
      <c r="H50" s="20">
        <f t="shared" si="8"/>
        <v>1665.1</v>
      </c>
      <c r="I50" s="20">
        <f>I51+I52</f>
        <v>0</v>
      </c>
      <c r="J50" s="20">
        <f>J51+J52</f>
        <v>1701</v>
      </c>
      <c r="K50" s="20">
        <f t="shared" si="9"/>
        <v>1701</v>
      </c>
      <c r="L50" s="24"/>
      <c r="M50" s="24">
        <f>J50/D50*100</f>
        <v>850.5000000000001</v>
      </c>
      <c r="N50" s="24">
        <f t="shared" si="2"/>
        <v>850.5000000000001</v>
      </c>
      <c r="O50" s="24"/>
      <c r="P50" s="24">
        <f>J50/G50*100</f>
        <v>102.15602666506516</v>
      </c>
      <c r="Q50" s="24">
        <f t="shared" si="4"/>
        <v>102.15602666506516</v>
      </c>
    </row>
    <row r="51" spans="1:18" s="9" customFormat="1" ht="26.25">
      <c r="A51" s="21" t="s">
        <v>28</v>
      </c>
      <c r="B51" s="10">
        <v>25010000</v>
      </c>
      <c r="C51" s="24"/>
      <c r="D51" s="25">
        <v>200</v>
      </c>
      <c r="E51" s="25">
        <f t="shared" si="10"/>
        <v>200</v>
      </c>
      <c r="F51" s="38"/>
      <c r="G51" s="25">
        <v>240.5</v>
      </c>
      <c r="H51" s="25">
        <f t="shared" si="8"/>
        <v>240.5</v>
      </c>
      <c r="I51" s="24"/>
      <c r="J51" s="25">
        <v>276.4</v>
      </c>
      <c r="K51" s="25">
        <f t="shared" si="9"/>
        <v>276.4</v>
      </c>
      <c r="L51" s="24"/>
      <c r="M51" s="25">
        <f>J51/D51*100</f>
        <v>138.2</v>
      </c>
      <c r="N51" s="25">
        <f t="shared" si="2"/>
        <v>138.2</v>
      </c>
      <c r="O51" s="25"/>
      <c r="P51" s="25">
        <f>J51/G51*100</f>
        <v>114.9272349272349</v>
      </c>
      <c r="Q51" s="25">
        <f t="shared" si="4"/>
        <v>114.9272349272349</v>
      </c>
      <c r="R51" s="5"/>
    </row>
    <row r="52" spans="1:18" s="9" customFormat="1" ht="12.75">
      <c r="A52" s="21" t="s">
        <v>16</v>
      </c>
      <c r="B52" s="10">
        <v>25020000</v>
      </c>
      <c r="C52" s="24"/>
      <c r="D52" s="25"/>
      <c r="E52" s="25">
        <f t="shared" si="10"/>
        <v>0</v>
      </c>
      <c r="F52" s="38"/>
      <c r="G52" s="25">
        <v>1424.6</v>
      </c>
      <c r="H52" s="25">
        <f t="shared" si="8"/>
        <v>1424.6</v>
      </c>
      <c r="I52" s="24"/>
      <c r="J52" s="25">
        <v>1424.6</v>
      </c>
      <c r="K52" s="25">
        <f t="shared" si="9"/>
        <v>1424.6</v>
      </c>
      <c r="L52" s="24"/>
      <c r="M52" s="25"/>
      <c r="N52" s="25"/>
      <c r="O52" s="24"/>
      <c r="P52" s="25">
        <f>J52/G52*100</f>
        <v>100</v>
      </c>
      <c r="Q52" s="25">
        <f>K52/H52*100</f>
        <v>100</v>
      </c>
      <c r="R52" s="5"/>
    </row>
    <row r="53" spans="1:17" s="61" customFormat="1" ht="15">
      <c r="A53" s="30" t="s">
        <v>29</v>
      </c>
      <c r="B53" s="60"/>
      <c r="C53" s="31">
        <f aca="true" t="shared" si="11" ref="C53:J53">C15+C32</f>
        <v>54649.200000000004</v>
      </c>
      <c r="D53" s="31">
        <f t="shared" si="11"/>
        <v>560</v>
      </c>
      <c r="E53" s="31">
        <f t="shared" si="11"/>
        <v>55209.200000000004</v>
      </c>
      <c r="F53" s="31">
        <f t="shared" si="11"/>
        <v>54649.2</v>
      </c>
      <c r="G53" s="31">
        <f t="shared" si="11"/>
        <v>2025.1</v>
      </c>
      <c r="H53" s="31">
        <f t="shared" si="11"/>
        <v>56674.299999999996</v>
      </c>
      <c r="I53" s="31">
        <f t="shared" si="11"/>
        <v>55341.399999999994</v>
      </c>
      <c r="J53" s="31">
        <f t="shared" si="11"/>
        <v>2143.1</v>
      </c>
      <c r="K53" s="31">
        <f>I53+J53</f>
        <v>57484.49999999999</v>
      </c>
      <c r="L53" s="24">
        <f t="shared" si="1"/>
        <v>101.26662421407812</v>
      </c>
      <c r="M53" s="24">
        <f>J53/D53*100</f>
        <v>382.69642857142856</v>
      </c>
      <c r="N53" s="24">
        <f t="shared" si="2"/>
        <v>104.12123341761878</v>
      </c>
      <c r="O53" s="24">
        <f t="shared" si="3"/>
        <v>101.26662421407815</v>
      </c>
      <c r="P53" s="24">
        <f>J53/G53*100</f>
        <v>105.82687274702485</v>
      </c>
      <c r="Q53" s="24">
        <f t="shared" si="4"/>
        <v>101.42957213410664</v>
      </c>
    </row>
    <row r="54" spans="1:17" s="28" customFormat="1" ht="13.5">
      <c r="A54" s="29" t="s">
        <v>17</v>
      </c>
      <c r="B54" s="29">
        <v>40000000</v>
      </c>
      <c r="C54" s="27">
        <f>C57+C66+C68</f>
        <v>13366.9</v>
      </c>
      <c r="D54" s="27">
        <f aca="true" t="shared" si="12" ref="D54:I54">D57+D66+D68</f>
        <v>0</v>
      </c>
      <c r="E54" s="27">
        <f t="shared" si="12"/>
        <v>13224.199999999999</v>
      </c>
      <c r="F54" s="27">
        <f>F57+F66+F68</f>
        <v>23229.6</v>
      </c>
      <c r="G54" s="27">
        <f t="shared" si="12"/>
        <v>0</v>
      </c>
      <c r="H54" s="27">
        <f t="shared" si="12"/>
        <v>23229.6</v>
      </c>
      <c r="I54" s="27">
        <f t="shared" si="12"/>
        <v>23194.18</v>
      </c>
      <c r="J54" s="27">
        <f>J57+J66+J68+J77</f>
        <v>3.9</v>
      </c>
      <c r="K54" s="27">
        <f>K57+K66+K68</f>
        <v>23194.18</v>
      </c>
      <c r="L54" s="24">
        <f t="shared" si="1"/>
        <v>173.5195146219393</v>
      </c>
      <c r="M54" s="24"/>
      <c r="N54" s="24">
        <f t="shared" si="2"/>
        <v>175.3919329713707</v>
      </c>
      <c r="O54" s="24">
        <f t="shared" si="3"/>
        <v>99.8475221269415</v>
      </c>
      <c r="P54" s="24"/>
      <c r="Q54" s="24">
        <f t="shared" si="4"/>
        <v>99.8475221269415</v>
      </c>
    </row>
    <row r="55" spans="1:17" s="28" customFormat="1" ht="14.25" hidden="1">
      <c r="A55" s="39" t="s">
        <v>37</v>
      </c>
      <c r="B55" s="41">
        <v>41020000</v>
      </c>
      <c r="C55" s="42">
        <f>C56</f>
        <v>0</v>
      </c>
      <c r="D55" s="42">
        <f aca="true" t="shared" si="13" ref="D55:K55">D56</f>
        <v>0</v>
      </c>
      <c r="E55" s="42">
        <f t="shared" si="13"/>
        <v>0</v>
      </c>
      <c r="F55" s="42">
        <f t="shared" si="13"/>
        <v>0</v>
      </c>
      <c r="G55" s="42">
        <f t="shared" si="13"/>
        <v>0</v>
      </c>
      <c r="H55" s="42">
        <f t="shared" si="13"/>
        <v>0</v>
      </c>
      <c r="I55" s="42">
        <f t="shared" si="13"/>
        <v>0</v>
      </c>
      <c r="J55" s="42">
        <f t="shared" si="13"/>
        <v>0</v>
      </c>
      <c r="K55" s="42">
        <f t="shared" si="13"/>
        <v>0</v>
      </c>
      <c r="L55" s="24" t="e">
        <f t="shared" si="1"/>
        <v>#DIV/0!</v>
      </c>
      <c r="M55" s="24"/>
      <c r="N55" s="24" t="e">
        <f t="shared" si="2"/>
        <v>#DIV/0!</v>
      </c>
      <c r="O55" s="24" t="e">
        <f t="shared" si="3"/>
        <v>#DIV/0!</v>
      </c>
      <c r="P55" s="24" t="e">
        <f>J55/G55*100</f>
        <v>#DIV/0!</v>
      </c>
      <c r="Q55" s="24" t="e">
        <f t="shared" si="4"/>
        <v>#DIV/0!</v>
      </c>
    </row>
    <row r="56" spans="1:18" s="28" customFormat="1" ht="39" hidden="1">
      <c r="A56" s="45" t="s">
        <v>41</v>
      </c>
      <c r="B56" s="40">
        <v>41020200</v>
      </c>
      <c r="C56" s="43"/>
      <c r="D56" s="43"/>
      <c r="E56" s="43">
        <f>C56+D56</f>
        <v>0</v>
      </c>
      <c r="F56" s="43"/>
      <c r="G56" s="43"/>
      <c r="H56" s="43">
        <f>F56+G56</f>
        <v>0</v>
      </c>
      <c r="I56" s="43"/>
      <c r="J56" s="43"/>
      <c r="K56" s="43">
        <f>I56+J56</f>
        <v>0</v>
      </c>
      <c r="L56" s="24" t="e">
        <f t="shared" si="1"/>
        <v>#DIV/0!</v>
      </c>
      <c r="M56" s="24"/>
      <c r="N56" s="24" t="e">
        <f t="shared" si="2"/>
        <v>#DIV/0!</v>
      </c>
      <c r="O56" s="24" t="e">
        <f t="shared" si="3"/>
        <v>#DIV/0!</v>
      </c>
      <c r="P56" s="24" t="e">
        <f>J56/G56*100</f>
        <v>#DIV/0!</v>
      </c>
      <c r="Q56" s="24" t="e">
        <f t="shared" si="4"/>
        <v>#DIV/0!</v>
      </c>
      <c r="R56" s="50"/>
    </row>
    <row r="57" spans="1:17" s="19" customFormat="1" ht="14.25">
      <c r="A57" s="39" t="s">
        <v>18</v>
      </c>
      <c r="B57" s="18">
        <v>41030000</v>
      </c>
      <c r="C57" s="20">
        <f>C59+C60+C61+C62</f>
        <v>12975.3</v>
      </c>
      <c r="D57" s="20">
        <f aca="true" t="shared" si="14" ref="D57:J57">D59+D60+D61+D62</f>
        <v>0</v>
      </c>
      <c r="E57" s="20">
        <f t="shared" si="14"/>
        <v>12975.3</v>
      </c>
      <c r="F57" s="20">
        <f t="shared" si="14"/>
        <v>15794.9</v>
      </c>
      <c r="G57" s="20">
        <f t="shared" si="14"/>
        <v>0</v>
      </c>
      <c r="H57" s="20">
        <f t="shared" si="14"/>
        <v>15794.9</v>
      </c>
      <c r="I57" s="20">
        <f>I59+I60+I61+I62</f>
        <v>15794.94</v>
      </c>
      <c r="J57" s="20">
        <f t="shared" si="14"/>
        <v>0</v>
      </c>
      <c r="K57" s="20">
        <f>K59+K60+K61+K62</f>
        <v>15794.94</v>
      </c>
      <c r="L57" s="24">
        <f t="shared" si="1"/>
        <v>121.73082703290099</v>
      </c>
      <c r="M57" s="24"/>
      <c r="N57" s="24">
        <f t="shared" si="2"/>
        <v>121.73082703290099</v>
      </c>
      <c r="O57" s="24">
        <f t="shared" si="3"/>
        <v>100.00025324630101</v>
      </c>
      <c r="P57" s="24"/>
      <c r="Q57" s="24">
        <f t="shared" si="4"/>
        <v>100.00025324630101</v>
      </c>
    </row>
    <row r="58" spans="1:17" s="19" customFormat="1" ht="13.5" hidden="1">
      <c r="A58" s="15" t="s">
        <v>36</v>
      </c>
      <c r="B58" s="10">
        <v>41030400</v>
      </c>
      <c r="C58" s="25"/>
      <c r="D58" s="25"/>
      <c r="E58" s="25">
        <v>0</v>
      </c>
      <c r="F58" s="25"/>
      <c r="G58" s="25"/>
      <c r="H58" s="25">
        <v>0</v>
      </c>
      <c r="I58" s="20"/>
      <c r="J58" s="25"/>
      <c r="K58" s="20">
        <f>SUM(K59:K68)</f>
        <v>23443.120000000003</v>
      </c>
      <c r="L58" s="24" t="e">
        <f t="shared" si="1"/>
        <v>#DIV/0!</v>
      </c>
      <c r="M58" s="24"/>
      <c r="N58" s="24" t="e">
        <f t="shared" si="2"/>
        <v>#DIV/0!</v>
      </c>
      <c r="O58" s="24" t="e">
        <f t="shared" si="3"/>
        <v>#DIV/0!</v>
      </c>
      <c r="P58" s="24" t="e">
        <f>J58/G58*100</f>
        <v>#DIV/0!</v>
      </c>
      <c r="Q58" s="24" t="e">
        <f t="shared" si="4"/>
        <v>#DIV/0!</v>
      </c>
    </row>
    <row r="59" spans="1:17" s="19" customFormat="1" ht="24" hidden="1">
      <c r="A59" s="65" t="s">
        <v>71</v>
      </c>
      <c r="B59" s="10">
        <v>41033200</v>
      </c>
      <c r="C59" s="25"/>
      <c r="D59" s="25"/>
      <c r="E59" s="25"/>
      <c r="F59" s="73">
        <v>0</v>
      </c>
      <c r="G59" s="25"/>
      <c r="H59" s="25">
        <f aca="true" t="shared" si="15" ref="H59:H76">F59+G59</f>
        <v>0</v>
      </c>
      <c r="I59" s="73">
        <v>0</v>
      </c>
      <c r="J59" s="25"/>
      <c r="K59" s="25">
        <f aca="true" t="shared" si="16" ref="K59:K66">I59+J59</f>
        <v>0</v>
      </c>
      <c r="L59" s="24"/>
      <c r="M59" s="24"/>
      <c r="N59" s="24"/>
      <c r="O59" s="25" t="e">
        <f>I59/F59*100</f>
        <v>#DIV/0!</v>
      </c>
      <c r="P59" s="25"/>
      <c r="Q59" s="25" t="e">
        <f>K59/H59*100</f>
        <v>#DIV/0!</v>
      </c>
    </row>
    <row r="60" spans="1:17" s="5" customFormat="1" ht="16.5" customHeight="1">
      <c r="A60" s="21" t="s">
        <v>34</v>
      </c>
      <c r="B60" s="10">
        <v>41033900</v>
      </c>
      <c r="C60" s="25">
        <v>12045.5</v>
      </c>
      <c r="D60" s="25"/>
      <c r="E60" s="25">
        <f aca="true" t="shared" si="17" ref="E60:E66">C60+D60</f>
        <v>12045.5</v>
      </c>
      <c r="F60" s="73">
        <v>12465.1</v>
      </c>
      <c r="G60" s="25"/>
      <c r="H60" s="25">
        <f t="shared" si="15"/>
        <v>12465.1</v>
      </c>
      <c r="I60" s="73">
        <v>12465.1</v>
      </c>
      <c r="J60" s="25"/>
      <c r="K60" s="25">
        <f t="shared" si="16"/>
        <v>12465.1</v>
      </c>
      <c r="L60" s="25">
        <f t="shared" si="1"/>
        <v>103.48345855298659</v>
      </c>
      <c r="M60" s="25"/>
      <c r="N60" s="25">
        <f t="shared" si="2"/>
        <v>103.48345855298659</v>
      </c>
      <c r="O60" s="25">
        <f t="shared" si="3"/>
        <v>100</v>
      </c>
      <c r="P60" s="25"/>
      <c r="Q60" s="25">
        <f t="shared" si="4"/>
        <v>100</v>
      </c>
    </row>
    <row r="61" spans="1:17" s="5" customFormat="1" ht="17.25" customHeight="1">
      <c r="A61" s="37" t="s">
        <v>35</v>
      </c>
      <c r="B61" s="3">
        <v>41034200</v>
      </c>
      <c r="C61" s="25">
        <v>929.8</v>
      </c>
      <c r="D61" s="25"/>
      <c r="E61" s="25">
        <f t="shared" si="17"/>
        <v>929.8</v>
      </c>
      <c r="F61" s="73">
        <v>929.8</v>
      </c>
      <c r="G61" s="25"/>
      <c r="H61" s="25">
        <f t="shared" si="15"/>
        <v>929.8</v>
      </c>
      <c r="I61" s="73">
        <v>929.84</v>
      </c>
      <c r="J61" s="25"/>
      <c r="K61" s="25">
        <f t="shared" si="16"/>
        <v>929.84</v>
      </c>
      <c r="L61" s="25">
        <f t="shared" si="1"/>
        <v>100.0043020004302</v>
      </c>
      <c r="M61" s="25"/>
      <c r="N61" s="25">
        <f t="shared" si="2"/>
        <v>100.0043020004302</v>
      </c>
      <c r="O61" s="25">
        <f t="shared" si="3"/>
        <v>100.0043020004302</v>
      </c>
      <c r="P61" s="25"/>
      <c r="Q61" s="25">
        <f t="shared" si="4"/>
        <v>100.0043020004302</v>
      </c>
    </row>
    <row r="62" spans="1:17" s="5" customFormat="1" ht="26.25">
      <c r="A62" s="37" t="s">
        <v>46</v>
      </c>
      <c r="B62" s="3">
        <v>41034500</v>
      </c>
      <c r="C62" s="25"/>
      <c r="D62" s="25"/>
      <c r="E62" s="25">
        <f t="shared" si="17"/>
        <v>0</v>
      </c>
      <c r="F62" s="74">
        <v>2400</v>
      </c>
      <c r="G62" s="25"/>
      <c r="H62" s="25">
        <f t="shared" si="15"/>
        <v>2400</v>
      </c>
      <c r="I62" s="74">
        <v>2400</v>
      </c>
      <c r="J62" s="25"/>
      <c r="K62" s="25">
        <f t="shared" si="16"/>
        <v>2400</v>
      </c>
      <c r="L62" s="24"/>
      <c r="M62" s="24"/>
      <c r="N62" s="24"/>
      <c r="O62" s="24">
        <f t="shared" si="3"/>
        <v>100</v>
      </c>
      <c r="P62" s="24"/>
      <c r="Q62" s="24">
        <f t="shared" si="4"/>
        <v>100</v>
      </c>
    </row>
    <row r="63" spans="1:17" s="11" customFormat="1" ht="20.25" customHeight="1" hidden="1">
      <c r="A63" s="16" t="s">
        <v>4</v>
      </c>
      <c r="B63" s="3">
        <v>41035000</v>
      </c>
      <c r="C63" s="25"/>
      <c r="D63" s="25"/>
      <c r="E63" s="25">
        <f t="shared" si="17"/>
        <v>0</v>
      </c>
      <c r="F63" s="25"/>
      <c r="G63" s="25"/>
      <c r="H63" s="25">
        <f t="shared" si="15"/>
        <v>0</v>
      </c>
      <c r="I63" s="25"/>
      <c r="J63" s="25"/>
      <c r="K63" s="25">
        <f t="shared" si="16"/>
        <v>0</v>
      </c>
      <c r="L63" s="24" t="e">
        <f t="shared" si="1"/>
        <v>#DIV/0!</v>
      </c>
      <c r="M63" s="24"/>
      <c r="N63" s="24" t="e">
        <f t="shared" si="2"/>
        <v>#DIV/0!</v>
      </c>
      <c r="O63" s="24" t="e">
        <f t="shared" si="3"/>
        <v>#DIV/0!</v>
      </c>
      <c r="P63" s="24" t="e">
        <f>J63/G63*100</f>
        <v>#DIV/0!</v>
      </c>
      <c r="Q63" s="24" t="e">
        <f t="shared" si="4"/>
        <v>#DIV/0!</v>
      </c>
    </row>
    <row r="64" spans="1:17" s="11" customFormat="1" ht="26.25" hidden="1">
      <c r="A64" s="45" t="s">
        <v>45</v>
      </c>
      <c r="B64" s="3">
        <v>41035400</v>
      </c>
      <c r="C64" s="25"/>
      <c r="D64" s="25"/>
      <c r="E64" s="25">
        <f t="shared" si="17"/>
        <v>0</v>
      </c>
      <c r="F64" s="25"/>
      <c r="G64" s="25"/>
      <c r="H64" s="25">
        <f t="shared" si="15"/>
        <v>0</v>
      </c>
      <c r="I64" s="25"/>
      <c r="J64" s="25"/>
      <c r="K64" s="25">
        <f t="shared" si="16"/>
        <v>0</v>
      </c>
      <c r="L64" s="24" t="e">
        <f t="shared" si="1"/>
        <v>#DIV/0!</v>
      </c>
      <c r="M64" s="24"/>
      <c r="N64" s="24" t="e">
        <f t="shared" si="2"/>
        <v>#DIV/0!</v>
      </c>
      <c r="O64" s="24" t="e">
        <f t="shared" si="3"/>
        <v>#DIV/0!</v>
      </c>
      <c r="P64" s="24"/>
      <c r="Q64" s="24" t="e">
        <f t="shared" si="4"/>
        <v>#DIV/0!</v>
      </c>
    </row>
    <row r="65" spans="1:17" s="5" customFormat="1" ht="52.5" hidden="1">
      <c r="A65" s="16" t="s">
        <v>27</v>
      </c>
      <c r="B65" s="3">
        <v>41035800</v>
      </c>
      <c r="C65" s="25"/>
      <c r="D65" s="25"/>
      <c r="E65" s="25">
        <f t="shared" si="17"/>
        <v>0</v>
      </c>
      <c r="F65" s="25"/>
      <c r="G65" s="25"/>
      <c r="H65" s="25">
        <f t="shared" si="15"/>
        <v>0</v>
      </c>
      <c r="I65" s="25"/>
      <c r="J65" s="25"/>
      <c r="K65" s="25">
        <f t="shared" si="16"/>
        <v>0</v>
      </c>
      <c r="L65" s="24" t="e">
        <f t="shared" si="1"/>
        <v>#DIV/0!</v>
      </c>
      <c r="M65" s="24"/>
      <c r="N65" s="24" t="e">
        <f t="shared" si="2"/>
        <v>#DIV/0!</v>
      </c>
      <c r="O65" s="24" t="e">
        <f t="shared" si="3"/>
        <v>#DIV/0!</v>
      </c>
      <c r="P65" s="24"/>
      <c r="Q65" s="24" t="e">
        <f t="shared" si="4"/>
        <v>#DIV/0!</v>
      </c>
    </row>
    <row r="66" spans="1:17" s="19" customFormat="1" ht="18" customHeight="1">
      <c r="A66" s="66" t="s">
        <v>63</v>
      </c>
      <c r="B66" s="67">
        <v>41040000</v>
      </c>
      <c r="C66" s="20">
        <f>C67</f>
        <v>248.9</v>
      </c>
      <c r="D66" s="20"/>
      <c r="E66" s="20">
        <f t="shared" si="17"/>
        <v>248.9</v>
      </c>
      <c r="F66" s="20">
        <f>F67</f>
        <v>248.9</v>
      </c>
      <c r="G66" s="20"/>
      <c r="H66" s="20">
        <f t="shared" si="15"/>
        <v>248.9</v>
      </c>
      <c r="I66" s="20">
        <f>I67</f>
        <v>248.94</v>
      </c>
      <c r="J66" s="20"/>
      <c r="K66" s="20">
        <f t="shared" si="16"/>
        <v>248.94</v>
      </c>
      <c r="L66" s="20">
        <f t="shared" si="1"/>
        <v>100.01607071112898</v>
      </c>
      <c r="M66" s="20"/>
      <c r="N66" s="20">
        <f t="shared" si="2"/>
        <v>100.01607071112898</v>
      </c>
      <c r="O66" s="20">
        <f t="shared" si="3"/>
        <v>100.01607071112898</v>
      </c>
      <c r="P66" s="20"/>
      <c r="Q66" s="20">
        <f t="shared" si="4"/>
        <v>100.01607071112898</v>
      </c>
    </row>
    <row r="67" spans="1:17" s="5" customFormat="1" ht="41.25" customHeight="1">
      <c r="A67" s="58" t="s">
        <v>64</v>
      </c>
      <c r="B67" s="3">
        <v>41040200</v>
      </c>
      <c r="C67" s="25">
        <v>248.9</v>
      </c>
      <c r="D67" s="25"/>
      <c r="E67" s="25">
        <f>C67+D67</f>
        <v>248.9</v>
      </c>
      <c r="F67" s="73">
        <v>248.9</v>
      </c>
      <c r="G67" s="25"/>
      <c r="H67" s="25">
        <f t="shared" si="15"/>
        <v>248.9</v>
      </c>
      <c r="I67" s="25">
        <v>248.94</v>
      </c>
      <c r="J67" s="25"/>
      <c r="K67" s="25">
        <f aca="true" t="shared" si="18" ref="K67:K76">I67+J67</f>
        <v>248.94</v>
      </c>
      <c r="L67" s="25">
        <f t="shared" si="1"/>
        <v>100.01607071112898</v>
      </c>
      <c r="M67" s="25"/>
      <c r="N67" s="25">
        <f t="shared" si="2"/>
        <v>100.01607071112898</v>
      </c>
      <c r="O67" s="25">
        <f t="shared" si="3"/>
        <v>100.01607071112898</v>
      </c>
      <c r="P67" s="25"/>
      <c r="Q67" s="25">
        <f t="shared" si="4"/>
        <v>100.01607071112898</v>
      </c>
    </row>
    <row r="68" spans="1:17" s="19" customFormat="1" ht="21.75" customHeight="1">
      <c r="A68" s="68" t="s">
        <v>69</v>
      </c>
      <c r="B68" s="67">
        <v>41050000</v>
      </c>
      <c r="C68" s="20">
        <f>C70+C71+C72</f>
        <v>142.7</v>
      </c>
      <c r="D68" s="20"/>
      <c r="E68" s="20"/>
      <c r="F68" s="20">
        <f>F70+F71+F72+F76+F75+F69+F74</f>
        <v>7185.800000000001</v>
      </c>
      <c r="G68" s="20">
        <f>G70</f>
        <v>0</v>
      </c>
      <c r="H68" s="20">
        <f t="shared" si="15"/>
        <v>7185.800000000001</v>
      </c>
      <c r="I68" s="20">
        <f>I70+I71+I72+I73+I76+I69+I74+I75</f>
        <v>7150.300000000001</v>
      </c>
      <c r="J68" s="20">
        <f>J70</f>
        <v>0</v>
      </c>
      <c r="K68" s="20">
        <f>I68+J68</f>
        <v>7150.300000000001</v>
      </c>
      <c r="L68" s="25">
        <f t="shared" si="1"/>
        <v>5010.721793973372</v>
      </c>
      <c r="M68" s="20"/>
      <c r="N68" s="20"/>
      <c r="O68" s="24">
        <f t="shared" si="3"/>
        <v>99.50597010771244</v>
      </c>
      <c r="P68" s="20"/>
      <c r="Q68" s="20">
        <f t="shared" si="4"/>
        <v>99.50597010771244</v>
      </c>
    </row>
    <row r="69" spans="1:17" s="19" customFormat="1" ht="33" customHeight="1">
      <c r="A69" s="63" t="s">
        <v>91</v>
      </c>
      <c r="B69" s="3">
        <v>41050900</v>
      </c>
      <c r="C69" s="20"/>
      <c r="D69" s="20"/>
      <c r="E69" s="20"/>
      <c r="F69" s="25">
        <v>682.8</v>
      </c>
      <c r="G69" s="20"/>
      <c r="H69" s="20"/>
      <c r="I69" s="25">
        <v>682.8</v>
      </c>
      <c r="J69" s="25"/>
      <c r="K69" s="25">
        <f>I69</f>
        <v>682.8</v>
      </c>
      <c r="L69" s="25"/>
      <c r="M69" s="25"/>
      <c r="N69" s="25"/>
      <c r="O69" s="25">
        <f t="shared" si="3"/>
        <v>100</v>
      </c>
      <c r="P69" s="25"/>
      <c r="Q69" s="25">
        <v>100</v>
      </c>
    </row>
    <row r="70" spans="1:17" s="5" customFormat="1" ht="30.75" customHeight="1">
      <c r="A70" s="63" t="s">
        <v>70</v>
      </c>
      <c r="B70" s="3">
        <v>41051100</v>
      </c>
      <c r="C70" s="25">
        <v>0</v>
      </c>
      <c r="D70" s="25"/>
      <c r="E70" s="25"/>
      <c r="F70" s="25">
        <v>219</v>
      </c>
      <c r="G70" s="25">
        <v>0</v>
      </c>
      <c r="H70" s="25">
        <f t="shared" si="15"/>
        <v>219</v>
      </c>
      <c r="I70" s="25">
        <v>219</v>
      </c>
      <c r="J70" s="25">
        <v>0</v>
      </c>
      <c r="K70" s="25">
        <f t="shared" si="18"/>
        <v>219</v>
      </c>
      <c r="L70" s="25"/>
      <c r="M70" s="24"/>
      <c r="N70" s="24"/>
      <c r="O70" s="25">
        <f t="shared" si="3"/>
        <v>100</v>
      </c>
      <c r="P70" s="25"/>
      <c r="Q70" s="26">
        <f t="shared" si="4"/>
        <v>100</v>
      </c>
    </row>
    <row r="71" spans="1:17" s="5" customFormat="1" ht="34.5" customHeight="1">
      <c r="A71" s="63" t="s">
        <v>72</v>
      </c>
      <c r="B71" s="3">
        <v>41051200</v>
      </c>
      <c r="C71" s="25">
        <v>142.7</v>
      </c>
      <c r="D71" s="25"/>
      <c r="E71" s="25"/>
      <c r="F71" s="73">
        <v>175.3</v>
      </c>
      <c r="G71" s="25"/>
      <c r="H71" s="25">
        <f t="shared" si="15"/>
        <v>175.3</v>
      </c>
      <c r="I71" s="25">
        <v>175.3</v>
      </c>
      <c r="J71" s="25"/>
      <c r="K71" s="25">
        <f t="shared" si="18"/>
        <v>175.3</v>
      </c>
      <c r="L71" s="25">
        <f t="shared" si="1"/>
        <v>122.84512964260688</v>
      </c>
      <c r="M71" s="24"/>
      <c r="N71" s="24"/>
      <c r="O71" s="25">
        <f t="shared" si="3"/>
        <v>100</v>
      </c>
      <c r="P71" s="25"/>
      <c r="Q71" s="25">
        <f t="shared" si="4"/>
        <v>100</v>
      </c>
    </row>
    <row r="72" spans="1:17" s="5" customFormat="1" ht="48" customHeight="1">
      <c r="A72" s="83" t="s">
        <v>73</v>
      </c>
      <c r="B72" s="3">
        <v>41051400</v>
      </c>
      <c r="C72" s="25">
        <v>0</v>
      </c>
      <c r="D72" s="25"/>
      <c r="E72" s="25"/>
      <c r="F72" s="73">
        <v>206.5</v>
      </c>
      <c r="G72" s="25"/>
      <c r="H72" s="25">
        <f t="shared" si="15"/>
        <v>206.5</v>
      </c>
      <c r="I72" s="25">
        <v>206.5</v>
      </c>
      <c r="J72" s="25"/>
      <c r="K72" s="25">
        <f t="shared" si="18"/>
        <v>206.5</v>
      </c>
      <c r="L72" s="25"/>
      <c r="M72" s="24"/>
      <c r="N72" s="24"/>
      <c r="O72" s="25">
        <f t="shared" si="3"/>
        <v>100</v>
      </c>
      <c r="P72" s="24"/>
      <c r="Q72" s="25">
        <f t="shared" si="4"/>
        <v>100</v>
      </c>
    </row>
    <row r="73" spans="1:17" s="5" customFormat="1" ht="34.5" customHeight="1" hidden="1">
      <c r="A73" s="65" t="s">
        <v>84</v>
      </c>
      <c r="B73" s="3"/>
      <c r="C73" s="25"/>
      <c r="D73" s="25"/>
      <c r="E73" s="25"/>
      <c r="F73" s="73"/>
      <c r="G73" s="25"/>
      <c r="H73" s="25"/>
      <c r="I73" s="25"/>
      <c r="J73" s="25"/>
      <c r="K73" s="25">
        <f t="shared" si="18"/>
        <v>0</v>
      </c>
      <c r="L73" s="25"/>
      <c r="M73" s="24"/>
      <c r="N73" s="24"/>
      <c r="O73" s="25" t="e">
        <f t="shared" si="3"/>
        <v>#DIV/0!</v>
      </c>
      <c r="P73" s="24"/>
      <c r="Q73" s="25" t="e">
        <f t="shared" si="4"/>
        <v>#DIV/0!</v>
      </c>
    </row>
    <row r="74" spans="1:17" s="5" customFormat="1" ht="45" customHeight="1">
      <c r="A74" s="63" t="s">
        <v>92</v>
      </c>
      <c r="B74" s="3">
        <v>41053000</v>
      </c>
      <c r="C74" s="25"/>
      <c r="D74" s="25"/>
      <c r="E74" s="25"/>
      <c r="F74" s="73">
        <v>539.1</v>
      </c>
      <c r="G74" s="25"/>
      <c r="H74" s="25"/>
      <c r="I74" s="25">
        <v>539.1</v>
      </c>
      <c r="J74" s="25"/>
      <c r="K74" s="25">
        <f t="shared" si="18"/>
        <v>539.1</v>
      </c>
      <c r="L74" s="25"/>
      <c r="M74" s="24"/>
      <c r="N74" s="24"/>
      <c r="O74" s="25">
        <f t="shared" si="3"/>
        <v>100</v>
      </c>
      <c r="P74" s="24"/>
      <c r="Q74" s="25">
        <v>100</v>
      </c>
    </row>
    <row r="75" spans="1:17" s="5" customFormat="1" ht="26.25" customHeight="1">
      <c r="A75" s="63" t="s">
        <v>90</v>
      </c>
      <c r="B75" s="3">
        <v>41053900</v>
      </c>
      <c r="C75" s="25">
        <v>0</v>
      </c>
      <c r="D75" s="25"/>
      <c r="E75" s="25"/>
      <c r="F75" s="73">
        <v>84.3</v>
      </c>
      <c r="G75" s="25"/>
      <c r="H75" s="25"/>
      <c r="I75" s="25">
        <v>48.8</v>
      </c>
      <c r="J75" s="25"/>
      <c r="K75" s="25">
        <f t="shared" si="18"/>
        <v>48.8</v>
      </c>
      <c r="L75" s="25"/>
      <c r="M75" s="24"/>
      <c r="N75" s="24"/>
      <c r="O75" s="25">
        <f t="shared" si="3"/>
        <v>57.88849347568209</v>
      </c>
      <c r="P75" s="24"/>
      <c r="Q75" s="25">
        <v>57.9</v>
      </c>
    </row>
    <row r="76" spans="1:17" s="5" customFormat="1" ht="45.75" customHeight="1">
      <c r="A76" s="63" t="s">
        <v>83</v>
      </c>
      <c r="B76" s="3">
        <v>41054900</v>
      </c>
      <c r="C76" s="25"/>
      <c r="D76" s="25"/>
      <c r="E76" s="25"/>
      <c r="F76" s="73">
        <v>5278.8</v>
      </c>
      <c r="G76" s="25"/>
      <c r="H76" s="25">
        <f t="shared" si="15"/>
        <v>5278.8</v>
      </c>
      <c r="I76" s="25">
        <v>5278.8</v>
      </c>
      <c r="J76" s="25"/>
      <c r="K76" s="25">
        <f t="shared" si="18"/>
        <v>5278.8</v>
      </c>
      <c r="L76" s="25"/>
      <c r="M76" s="24"/>
      <c r="N76" s="24"/>
      <c r="O76" s="25">
        <f t="shared" si="3"/>
        <v>100</v>
      </c>
      <c r="P76" s="24"/>
      <c r="Q76" s="25">
        <f t="shared" si="4"/>
        <v>100</v>
      </c>
    </row>
    <row r="77" spans="1:17" s="5" customFormat="1" ht="19.5" customHeight="1">
      <c r="A77" s="77" t="s">
        <v>80</v>
      </c>
      <c r="B77" s="67">
        <v>50000000</v>
      </c>
      <c r="C77" s="25"/>
      <c r="D77" s="25">
        <f>D78</f>
        <v>0</v>
      </c>
      <c r="E77" s="25"/>
      <c r="F77" s="73"/>
      <c r="G77" s="25">
        <f>G78</f>
        <v>0</v>
      </c>
      <c r="H77" s="25"/>
      <c r="I77" s="25"/>
      <c r="J77" s="25">
        <f>J78</f>
        <v>3.9</v>
      </c>
      <c r="K77" s="25"/>
      <c r="L77" s="25"/>
      <c r="M77" s="24"/>
      <c r="N77" s="24"/>
      <c r="O77" s="25"/>
      <c r="P77" s="24"/>
      <c r="Q77" s="25"/>
    </row>
    <row r="78" spans="1:17" s="5" customFormat="1" ht="38.25" customHeight="1">
      <c r="A78" s="63" t="s">
        <v>81</v>
      </c>
      <c r="B78" s="3">
        <v>50110000</v>
      </c>
      <c r="C78" s="25"/>
      <c r="D78" s="25">
        <v>0</v>
      </c>
      <c r="E78" s="25"/>
      <c r="F78" s="73"/>
      <c r="G78" s="25">
        <v>0</v>
      </c>
      <c r="H78" s="25"/>
      <c r="I78" s="25"/>
      <c r="J78" s="25">
        <v>3.9</v>
      </c>
      <c r="K78" s="25"/>
      <c r="L78" s="25"/>
      <c r="M78" s="24"/>
      <c r="N78" s="24"/>
      <c r="O78" s="25"/>
      <c r="P78" s="24"/>
      <c r="Q78" s="25"/>
    </row>
    <row r="79" spans="1:17" s="32" customFormat="1" ht="23.25" customHeight="1">
      <c r="A79" s="33" t="s">
        <v>30</v>
      </c>
      <c r="B79" s="33">
        <v>900102</v>
      </c>
      <c r="C79" s="31">
        <f aca="true" t="shared" si="19" ref="C79:J79">C53+C54</f>
        <v>68016.1</v>
      </c>
      <c r="D79" s="31">
        <f t="shared" si="19"/>
        <v>560</v>
      </c>
      <c r="E79" s="31">
        <f t="shared" si="19"/>
        <v>68433.40000000001</v>
      </c>
      <c r="F79" s="31">
        <f t="shared" si="19"/>
        <v>77878.79999999999</v>
      </c>
      <c r="G79" s="31">
        <f t="shared" si="19"/>
        <v>2025.1</v>
      </c>
      <c r="H79" s="31">
        <f t="shared" si="19"/>
        <v>79903.9</v>
      </c>
      <c r="I79" s="31">
        <f>I53+I54</f>
        <v>78535.57999999999</v>
      </c>
      <c r="J79" s="31">
        <f t="shared" si="19"/>
        <v>2147</v>
      </c>
      <c r="K79" s="31">
        <f>I79+J79</f>
        <v>80682.57999999999</v>
      </c>
      <c r="L79" s="31">
        <f t="shared" si="1"/>
        <v>115.4661616881885</v>
      </c>
      <c r="M79" s="31">
        <f>J79/D79*100</f>
        <v>383.3928571428571</v>
      </c>
      <c r="N79" s="31">
        <f t="shared" si="2"/>
        <v>117.89941753588158</v>
      </c>
      <c r="O79" s="31">
        <f t="shared" si="3"/>
        <v>100.8433360555119</v>
      </c>
      <c r="P79" s="31">
        <f>J79/G79*100</f>
        <v>106.01945582934175</v>
      </c>
      <c r="Q79" s="31">
        <f t="shared" si="4"/>
        <v>100.9745206429223</v>
      </c>
    </row>
    <row r="80" spans="1:17" s="5" customFormat="1" ht="12.75" hidden="1">
      <c r="A80" s="16" t="s">
        <v>19</v>
      </c>
      <c r="B80" s="3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s="12" customFormat="1" ht="12.75" hidden="1">
      <c r="A81" s="7" t="s">
        <v>23</v>
      </c>
      <c r="B81" s="6">
        <v>203000</v>
      </c>
      <c r="C81" s="25"/>
      <c r="D81" s="25"/>
      <c r="E81" s="25">
        <f>C81+D81</f>
        <v>0</v>
      </c>
      <c r="F81" s="25"/>
      <c r="G81" s="25"/>
      <c r="H81" s="25">
        <f aca="true" t="shared" si="20" ref="H81:H87">F81+G81</f>
        <v>0</v>
      </c>
      <c r="I81" s="25"/>
      <c r="J81" s="25"/>
      <c r="K81" s="25">
        <f>I81+J81</f>
        <v>0</v>
      </c>
      <c r="L81" s="24"/>
      <c r="M81" s="24"/>
      <c r="N81" s="24"/>
      <c r="O81" s="24"/>
      <c r="P81" s="24"/>
      <c r="Q81" s="24"/>
    </row>
    <row r="82" spans="1:17" s="13" customFormat="1" ht="12.75" hidden="1">
      <c r="A82" s="7" t="s">
        <v>20</v>
      </c>
      <c r="B82" s="6">
        <v>205000</v>
      </c>
      <c r="C82" s="26"/>
      <c r="D82" s="26"/>
      <c r="E82" s="25">
        <f>C82+D82</f>
        <v>0</v>
      </c>
      <c r="F82" s="26"/>
      <c r="G82" s="26"/>
      <c r="H82" s="25">
        <f t="shared" si="20"/>
        <v>0</v>
      </c>
      <c r="I82" s="26"/>
      <c r="J82" s="26"/>
      <c r="K82" s="25">
        <f>I82+J82</f>
        <v>0</v>
      </c>
      <c r="L82" s="24"/>
      <c r="M82" s="24"/>
      <c r="N82" s="24"/>
      <c r="O82" s="24"/>
      <c r="P82" s="24" t="e">
        <f aca="true" t="shared" si="21" ref="P82:P87">J82/G82*100</f>
        <v>#DIV/0!</v>
      </c>
      <c r="Q82" s="24" t="e">
        <f t="shared" si="4"/>
        <v>#DIV/0!</v>
      </c>
    </row>
    <row r="83" spans="1:17" s="13" customFormat="1" ht="12.75" hidden="1">
      <c r="A83" s="7" t="s">
        <v>21</v>
      </c>
      <c r="B83" s="14">
        <v>208000</v>
      </c>
      <c r="C83" s="26"/>
      <c r="D83" s="26"/>
      <c r="E83" s="25">
        <f>C83+D83</f>
        <v>0</v>
      </c>
      <c r="F83" s="26"/>
      <c r="G83" s="26"/>
      <c r="H83" s="25">
        <f t="shared" si="20"/>
        <v>0</v>
      </c>
      <c r="I83" s="26"/>
      <c r="J83" s="26"/>
      <c r="K83" s="25">
        <f>I83+J83</f>
        <v>0</v>
      </c>
      <c r="L83" s="24"/>
      <c r="M83" s="24"/>
      <c r="N83" s="24"/>
      <c r="O83" s="24" t="e">
        <f t="shared" si="3"/>
        <v>#DIV/0!</v>
      </c>
      <c r="P83" s="24" t="e">
        <f t="shared" si="21"/>
        <v>#DIV/0!</v>
      </c>
      <c r="Q83" s="24" t="e">
        <f t="shared" si="4"/>
        <v>#DIV/0!</v>
      </c>
    </row>
    <row r="84" spans="1:17" s="13" customFormat="1" ht="12.75" hidden="1">
      <c r="A84" s="7" t="s">
        <v>32</v>
      </c>
      <c r="B84" s="14">
        <v>208400</v>
      </c>
      <c r="C84" s="26"/>
      <c r="D84" s="26"/>
      <c r="E84" s="25">
        <f>C84+D84</f>
        <v>0</v>
      </c>
      <c r="F84" s="26"/>
      <c r="G84" s="26"/>
      <c r="H84" s="25">
        <f t="shared" si="20"/>
        <v>0</v>
      </c>
      <c r="I84" s="26"/>
      <c r="J84" s="26"/>
      <c r="K84" s="25">
        <f>I84+J84</f>
        <v>0</v>
      </c>
      <c r="L84" s="24"/>
      <c r="M84" s="24"/>
      <c r="N84" s="24"/>
      <c r="O84" s="24" t="e">
        <f t="shared" si="3"/>
        <v>#DIV/0!</v>
      </c>
      <c r="P84" s="24" t="e">
        <f t="shared" si="21"/>
        <v>#DIV/0!</v>
      </c>
      <c r="Q84" s="24"/>
    </row>
    <row r="85" spans="1:17" s="13" customFormat="1" ht="12.75" hidden="1">
      <c r="A85" s="7" t="s">
        <v>22</v>
      </c>
      <c r="B85" s="14">
        <v>404100</v>
      </c>
      <c r="C85" s="26"/>
      <c r="D85" s="26"/>
      <c r="E85" s="25">
        <f>C85+D85</f>
        <v>0</v>
      </c>
      <c r="F85" s="26"/>
      <c r="G85" s="26"/>
      <c r="H85" s="25">
        <f t="shared" si="20"/>
        <v>0</v>
      </c>
      <c r="I85" s="26"/>
      <c r="J85" s="26"/>
      <c r="K85" s="25">
        <f>I85+J85</f>
        <v>0</v>
      </c>
      <c r="L85" s="24" t="e">
        <f t="shared" si="1"/>
        <v>#DIV/0!</v>
      </c>
      <c r="M85" s="24" t="e">
        <f>J85/D85*100</f>
        <v>#DIV/0!</v>
      </c>
      <c r="N85" s="24" t="e">
        <f t="shared" si="2"/>
        <v>#DIV/0!</v>
      </c>
      <c r="O85" s="24" t="e">
        <f t="shared" si="3"/>
        <v>#DIV/0!</v>
      </c>
      <c r="P85" s="24" t="e">
        <f t="shared" si="21"/>
        <v>#DIV/0!</v>
      </c>
      <c r="Q85" s="24" t="e">
        <f t="shared" si="4"/>
        <v>#DIV/0!</v>
      </c>
    </row>
    <row r="86" spans="1:17" s="34" customFormat="1" ht="15" hidden="1">
      <c r="A86" s="33" t="s">
        <v>31</v>
      </c>
      <c r="B86" s="33"/>
      <c r="C86" s="31">
        <f>C79+C81+C82+C83</f>
        <v>68016.1</v>
      </c>
      <c r="D86" s="31">
        <f>D79+D81+D82+D83</f>
        <v>560</v>
      </c>
      <c r="E86" s="31">
        <f>E79+E81+E82+E83</f>
        <v>68433.40000000001</v>
      </c>
      <c r="F86" s="31">
        <f>F79+F81+F82+F83</f>
        <v>77878.79999999999</v>
      </c>
      <c r="G86" s="31">
        <f>G79+G81+G82+G83</f>
        <v>2025.1</v>
      </c>
      <c r="H86" s="31">
        <f t="shared" si="20"/>
        <v>79903.9</v>
      </c>
      <c r="I86" s="31">
        <f>I79+I82+I83</f>
        <v>78535.57999999999</v>
      </c>
      <c r="J86" s="31">
        <f>J79+J82+J83</f>
        <v>2147</v>
      </c>
      <c r="K86" s="31">
        <f>K79+K81+K82+K83+K84+K85</f>
        <v>80682.57999999999</v>
      </c>
      <c r="L86" s="24">
        <f t="shared" si="1"/>
        <v>115.4661616881885</v>
      </c>
      <c r="M86" s="24">
        <f>J86/D86*100</f>
        <v>383.3928571428571</v>
      </c>
      <c r="N86" s="24">
        <f t="shared" si="2"/>
        <v>117.89941753588158</v>
      </c>
      <c r="O86" s="24">
        <f t="shared" si="3"/>
        <v>100.8433360555119</v>
      </c>
      <c r="P86" s="24">
        <f t="shared" si="21"/>
        <v>106.01945582934175</v>
      </c>
      <c r="Q86" s="24">
        <f t="shared" si="4"/>
        <v>100.9745206429223</v>
      </c>
    </row>
    <row r="87" spans="1:17" s="12" customFormat="1" ht="12.75" hidden="1">
      <c r="A87" s="16" t="s">
        <v>3</v>
      </c>
      <c r="B87" s="3"/>
      <c r="C87" s="25">
        <f>C86-1990</f>
        <v>66026.1</v>
      </c>
      <c r="D87" s="25">
        <f>D86</f>
        <v>560</v>
      </c>
      <c r="E87" s="25">
        <f>C87+D87</f>
        <v>66586.1</v>
      </c>
      <c r="F87" s="25">
        <f>F86-'[1]2017'!$F$82</f>
        <v>76699.29999999999</v>
      </c>
      <c r="G87" s="25">
        <f>G86-'[1]2017'!$G$82</f>
        <v>-2454.2000000000003</v>
      </c>
      <c r="H87" s="25">
        <f t="shared" si="20"/>
        <v>74245.09999999999</v>
      </c>
      <c r="I87" s="25">
        <f>I86-'[1]2017'!$I$82</f>
        <v>77521.18</v>
      </c>
      <c r="J87" s="25">
        <f>J86-'[1]2017'!$J$82</f>
        <v>-1005.8000000000002</v>
      </c>
      <c r="K87" s="25">
        <f>I87+J87</f>
        <v>76515.37999999999</v>
      </c>
      <c r="L87" s="24">
        <f t="shared" si="1"/>
        <v>117.40990305348944</v>
      </c>
      <c r="M87" s="24">
        <f>J87/D87*100</f>
        <v>-179.6071428571429</v>
      </c>
      <c r="N87" s="24">
        <f t="shared" si="2"/>
        <v>114.91194108079613</v>
      </c>
      <c r="O87" s="24">
        <f t="shared" si="3"/>
        <v>101.0715612789165</v>
      </c>
      <c r="P87" s="24">
        <f t="shared" si="21"/>
        <v>40.982804987368596</v>
      </c>
      <c r="Q87" s="24">
        <f t="shared" si="4"/>
        <v>103.05781795700997</v>
      </c>
    </row>
    <row r="88" spans="6:11" ht="12.75">
      <c r="F88" s="35"/>
      <c r="G88" s="35"/>
      <c r="I88" s="35"/>
      <c r="J88" s="35"/>
      <c r="K88" s="35"/>
    </row>
    <row r="89" spans="6:11" ht="12.75">
      <c r="F89" s="49"/>
      <c r="G89" s="49"/>
      <c r="I89" s="35"/>
      <c r="J89" s="35"/>
      <c r="K89" s="35"/>
    </row>
    <row r="90" spans="3:10" ht="12.75">
      <c r="C90" s="35"/>
      <c r="D90" s="35"/>
      <c r="F90" s="35"/>
      <c r="G90" s="35"/>
      <c r="I90" s="35"/>
      <c r="J90" s="35"/>
    </row>
    <row r="91" spans="6:10" ht="12.75">
      <c r="F91" s="35"/>
      <c r="G91" s="35"/>
      <c r="I91" s="35"/>
      <c r="J91" s="35"/>
    </row>
    <row r="94" ht="12.75">
      <c r="J94" s="35"/>
    </row>
    <row r="95" ht="12.75">
      <c r="J95" s="35"/>
    </row>
  </sheetData>
  <sheetProtection/>
  <mergeCells count="12">
    <mergeCell ref="O11:Q12"/>
    <mergeCell ref="C12:E12"/>
    <mergeCell ref="F12:H12"/>
    <mergeCell ref="I12:K12"/>
    <mergeCell ref="A11:A13"/>
    <mergeCell ref="L2:N2"/>
    <mergeCell ref="A6:Q6"/>
    <mergeCell ref="A7:Q7"/>
    <mergeCell ref="A8:Q8"/>
    <mergeCell ref="B11:B13"/>
    <mergeCell ref="C11:K11"/>
    <mergeCell ref="L11:N12"/>
  </mergeCells>
  <printOptions horizontalCentered="1"/>
  <pageMargins left="0.1968503937007874" right="0.1968503937007874" top="0.5905511811023623" bottom="0.1968503937007874" header="0.1968503937007874" footer="0.5118110236220472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Пользователь Windows</cp:lastModifiedBy>
  <cp:lastPrinted>2021-02-12T12:08:01Z</cp:lastPrinted>
  <dcterms:created xsi:type="dcterms:W3CDTF">2001-01-27T07:49:27Z</dcterms:created>
  <dcterms:modified xsi:type="dcterms:W3CDTF">2021-02-12T12:09:45Z</dcterms:modified>
  <cp:category/>
  <cp:version/>
  <cp:contentType/>
  <cp:contentStatus/>
</cp:coreProperties>
</file>