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2019'!$A$1:$R$83</definedName>
  </definedNames>
  <calcPr fullCalcOnLoad="1"/>
</workbook>
</file>

<file path=xl/sharedStrings.xml><?xml version="1.0" encoding="utf-8"?>
<sst xmlns="http://schemas.openxmlformats.org/spreadsheetml/2006/main" count="197" uniqueCount="172">
  <si>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</si>
  <si>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</si>
  <si>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</si>
  <si>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</si>
  <si>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</si>
  <si>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</si>
  <si>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</si>
  <si>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</si>
  <si>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</si>
  <si>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</si>
  <si>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</si>
  <si>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</si>
  <si>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</si>
  <si>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</si>
  <si>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</si>
  <si>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</si>
  <si>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</si>
  <si>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</si>
  <si>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</si>
  <si>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</si>
  <si>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</si>
  <si>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</si>
  <si>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</si>
  <si>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</si>
  <si>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</si>
  <si>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</si>
  <si>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</si>
  <si>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</si>
  <si>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</si>
  <si>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</si>
  <si>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</si>
  <si>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</si>
  <si>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</si>
  <si>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</si>
  <si>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</si>
  <si>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</si>
  <si>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</si>
  <si>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</si>
  <si>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</si>
  <si>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</si>
  <si>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</si>
  <si>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</si>
  <si>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</si>
  <si>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</si>
  <si>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</si>
  <si>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</si>
  <si>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</si>
  <si>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</si>
  <si>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</si>
  <si>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</si>
  <si>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</si>
  <si>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</si>
  <si>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</si>
  <si>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</si>
  <si>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</si>
  <si>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</si>
  <si>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</si>
  <si>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</si>
  <si>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</si>
  <si>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</si>
  <si>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</si>
  <si>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</si>
  <si>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</si>
  <si>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</si>
  <si>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</si>
  <si>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</si>
  <si>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</si>
  <si>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</si>
  <si>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</si>
  <si>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</si>
  <si>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</si>
  <si>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</si>
  <si>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</si>
  <si>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</si>
  <si>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</si>
  <si>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</si>
  <si>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</si>
  <si>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</si>
  <si>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</si>
  <si>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</si>
  <si>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</si>
  <si>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</si>
  <si>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</si>
  <si>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</si>
  <si>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</si>
  <si>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</si>
  <si>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</si>
  <si>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</si>
  <si>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</si>
  <si>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</si>
  <si>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</si>
  <si>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</si>
  <si>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</si>
  <si>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</si>
  <si>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</si>
  <si>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</si>
  <si>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</si>
  <si>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</si>
  <si>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</si>
  <si>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</si>
  <si>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</si>
  <si>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</si>
  <si>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</si>
  <si>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</si>
  <si>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</si>
  <si>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</si>
  <si>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</si>
  <si>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</si>
  <si>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</si>
  <si>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</si>
  <si>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</si>
  <si>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</si>
  <si>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</si>
  <si>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</si>
  <si>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</si>
  <si>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</si>
  <si>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</si>
  <si>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</si>
  <si>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7693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</si>
  <si>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</si>
  <si>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</si>
  <si>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</si>
  <si>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</si>
  <si>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</si>
  <si>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</si>
  <si>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</si>
  <si>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</si>
  <si>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</si>
  <si>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</si>
  <si>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</si>
  <si>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</si>
  <si>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</si>
  <si>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</si>
  <si>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</si>
  <si>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</si>
  <si>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</si>
  <si>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</si>
  <si>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820,4</t>
  </si>
  <si>
    <t>Затверджено на 2021 рік</t>
  </si>
  <si>
    <t>1021</t>
  </si>
  <si>
    <t>1070</t>
  </si>
  <si>
    <t>1142</t>
  </si>
  <si>
    <t>1031</t>
  </si>
  <si>
    <t>Надання загальної середньої освіти закладам загальної середньої освіти</t>
  </si>
  <si>
    <t>1200</t>
  </si>
  <si>
    <t>Надання освіти за рахунок субвенції з державного бюджету місцевим місцевим бюджетам на надання державної підтримки особам з особливими освітніми проблемами</t>
  </si>
  <si>
    <t>2144</t>
  </si>
  <si>
    <t>Централізовані заходи з лікування хворих на цукровий та нецукровий діабет</t>
  </si>
  <si>
    <t>8710</t>
  </si>
  <si>
    <t>Резервний фонд з місцевого бюджету</t>
  </si>
  <si>
    <t>30,0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</si>
  <si>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</si>
  <si>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</si>
  <si>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% виконання до затвердженого плану на 2021 рік</t>
  </si>
  <si>
    <t>1061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</si>
  <si>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</si>
  <si>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</si>
  <si>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Затверджено на січень - вересень 2021 року з урахуванням змін</t>
  </si>
  <si>
    <t>Виконано за січень - вересень 2021 року</t>
  </si>
  <si>
    <t>% виконання до затвердженого  з урахуванням змін плану на січень - вересень 2021 року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</si>
  <si>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</si>
  <si>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</si>
  <si>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</si>
  <si>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1182</t>
  </si>
  <si>
    <t>Надання освіти за рахунок залишку коштів за субвенцію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</si>
  <si>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</si>
  <si>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пільг окремим категоріям громадян з оплати послуг звязку</t>
  </si>
  <si>
    <t>3032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</si>
  <si>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</si>
  <si>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</si>
  <si>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Інша діяльність повязана з експлуатацією обєктів житлово-комунального господарства</t>
  </si>
  <si>
    <t>6017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</si>
</sst>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  <numFmt numFmtId="199" formatCode="[$-422]d\ mmmm\ yyyy&quot; р.&quot;"/>
    <numFmt numFmtId="200" formatCode="#,##0.000\ &quot;₴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vertical="center" wrapText="1"/>
    </xf>
    <xf numFmtId="188" fontId="2" fillId="33" borderId="10" xfId="0" applyNumberFormat="1" applyFont="1" applyFill="1" applyBorder="1" applyAlignment="1" applyProtection="1">
      <alignment vertical="center" wrapText="1"/>
      <protection locked="0"/>
    </xf>
    <xf numFmtId="49" fontId="1" fillId="33" borderId="10" xfId="0" applyNumberFormat="1" applyFont="1" applyFill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vertical="center" wrapText="1"/>
    </xf>
    <xf numFmtId="188" fontId="50" fillId="33" borderId="10" xfId="0" applyNumberFormat="1" applyFont="1" applyFill="1" applyBorder="1" applyAlignment="1">
      <alignment vertical="center" wrapText="1"/>
    </xf>
    <xf numFmtId="188" fontId="5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88" fontId="1" fillId="33" borderId="14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57" applyNumberFormat="1" applyFont="1" applyFill="1" applyBorder="1" applyAlignment="1">
      <alignment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188" fontId="2" fillId="0" borderId="10" xfId="57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showZeros="0" tabSelected="1" zoomScaleSheetLayoutView="100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83" sqref="L83"/>
    </sheetView>
  </sheetViews>
  <sheetFormatPr defaultColWidth="9.00390625" defaultRowHeight="12.75"/>
  <cols>
    <col min="1" max="1" width="66.625" style="5" customWidth="1"/>
    <col min="2" max="2" width="9.125" style="5" customWidth="1"/>
    <col min="3" max="3" width="9.50390625" style="5" hidden="1" customWidth="1"/>
    <col min="4" max="4" width="11.875" style="5" customWidth="1"/>
    <col min="5" max="5" width="9.125" style="5" customWidth="1"/>
    <col min="6" max="6" width="10.875" style="5" customWidth="1"/>
    <col min="7" max="7" width="9.50390625" style="5" customWidth="1"/>
    <col min="8" max="8" width="8.50390625" style="5" customWidth="1"/>
    <col min="9" max="9" width="9.125" style="5" customWidth="1"/>
    <col min="10" max="10" width="11.375" style="5" customWidth="1"/>
    <col min="11" max="11" width="8.375" style="5" customWidth="1"/>
    <col min="12" max="12" width="10.875" style="5" customWidth="1"/>
    <col min="13" max="13" width="9.125" style="5" customWidth="1"/>
    <col min="14" max="14" width="9.00390625" style="5" customWidth="1"/>
    <col min="15" max="15" width="9.50390625" style="5" customWidth="1"/>
    <col min="16" max="16" width="8.50390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1" t="s">
        <v>0</v>
      </c>
      <c r="B1" s="42" t="s">
        <v>35</v>
      </c>
      <c r="C1" s="42" t="s">
        <v>35</v>
      </c>
      <c r="D1" s="45" t="s">
        <v>48</v>
      </c>
      <c r="E1" s="46"/>
      <c r="F1" s="46"/>
      <c r="G1" s="46"/>
      <c r="H1" s="46"/>
      <c r="I1" s="46"/>
      <c r="J1" s="46"/>
      <c r="K1" s="46"/>
      <c r="L1" s="47"/>
      <c r="M1" s="41" t="s">
        <v>153</v>
      </c>
      <c r="N1" s="41"/>
      <c r="O1" s="41"/>
      <c r="P1" s="41" t="s">
        <v>159</v>
      </c>
      <c r="Q1" s="41"/>
      <c r="R1" s="41"/>
      <c r="S1" s="41" t="s">
        <v>42</v>
      </c>
      <c r="T1" s="41"/>
      <c r="U1" s="41"/>
    </row>
    <row r="2" spans="1:21" ht="45" customHeight="1">
      <c r="A2" s="41"/>
      <c r="B2" s="43"/>
      <c r="C2" s="43"/>
      <c r="D2" s="41" t="s">
        <v>138</v>
      </c>
      <c r="E2" s="41"/>
      <c r="F2" s="41"/>
      <c r="G2" s="41" t="s">
        <v>157</v>
      </c>
      <c r="H2" s="41"/>
      <c r="I2" s="41"/>
      <c r="J2" s="41" t="s">
        <v>158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6.25">
      <c r="A3" s="41"/>
      <c r="B3" s="44"/>
      <c r="C3" s="44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7" t="s">
        <v>1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3" ht="42.75" customHeight="1">
      <c r="A5" s="10" t="s">
        <v>57</v>
      </c>
      <c r="B5" s="24" t="s">
        <v>83</v>
      </c>
      <c r="C5" s="24" t="s">
        <v>8</v>
      </c>
      <c r="D5" s="37">
        <v>15218.3</v>
      </c>
      <c r="E5" s="37">
        <v>0</v>
      </c>
      <c r="F5" s="1">
        <f>D5+E5</f>
        <v>15218.3</v>
      </c>
      <c r="G5" s="37">
        <v>12043.8</v>
      </c>
      <c r="H5" s="1">
        <v>348.4</v>
      </c>
      <c r="I5" s="1">
        <f>G5+H5</f>
        <v>12392.199999999999</v>
      </c>
      <c r="J5" s="1">
        <v>9108.7</v>
      </c>
      <c r="K5" s="26">
        <v>338.6</v>
      </c>
      <c r="L5" s="25">
        <f>J5+K5</f>
        <v>9447.300000000001</v>
      </c>
      <c r="M5" s="27">
        <f>J5/D5*100</f>
        <v>59.85359731376041</v>
      </c>
      <c r="N5" s="26">
        <v>0</v>
      </c>
      <c r="O5" s="26">
        <f>M5+N5</f>
        <v>59.85359731376041</v>
      </c>
      <c r="P5" s="26">
        <f aca="true" t="shared" si="0" ref="P5:P75">J5/G5*100</f>
        <v>75.62978461947228</v>
      </c>
      <c r="Q5" s="26">
        <f aca="true" t="shared" si="1" ref="Q5:Q75">K5/H5*100</f>
        <v>97.18714121699198</v>
      </c>
      <c r="R5" s="26">
        <f>L5/I5*100</f>
        <v>76.23585803973468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 hidden="1">
      <c r="A6" s="11" t="s">
        <v>2</v>
      </c>
      <c r="B6" s="24" t="s">
        <v>121</v>
      </c>
      <c r="C6" s="28" t="s">
        <v>16</v>
      </c>
      <c r="D6" s="38">
        <v>11775.1</v>
      </c>
      <c r="E6" s="39" t="s">
        <v>137</v>
      </c>
      <c r="F6" s="1">
        <f aca="true" t="shared" si="2" ref="F6:F78">D6+E6</f>
        <v>12595.5</v>
      </c>
      <c r="G6" s="38">
        <v>3169</v>
      </c>
      <c r="H6" s="2">
        <v>600.3</v>
      </c>
      <c r="I6" s="1">
        <f>G6+H6</f>
        <v>3769.3</v>
      </c>
      <c r="J6" s="38">
        <v>1931.2</v>
      </c>
      <c r="K6" s="31">
        <v>504.1</v>
      </c>
      <c r="L6" s="25">
        <f aca="true" t="shared" si="3" ref="L6:L77">J6+K6</f>
        <v>2435.3</v>
      </c>
      <c r="M6" s="27">
        <f>J6/D6*100</f>
        <v>16.400709972739087</v>
      </c>
      <c r="N6" s="26">
        <f>K6/E6*100</f>
        <v>61.44563627498781</v>
      </c>
      <c r="O6" s="26">
        <f aca="true" t="shared" si="4" ref="O6:O82">L6/F6*100</f>
        <v>19.334683021714106</v>
      </c>
      <c r="P6" s="26">
        <f t="shared" si="0"/>
        <v>60.94035973493216</v>
      </c>
      <c r="Q6" s="26">
        <f t="shared" si="1"/>
        <v>83.97467932700317</v>
      </c>
      <c r="R6" s="26">
        <f aca="true" t="shared" si="5" ref="R6:R75">L6/I6*100</f>
        <v>64.60881330751069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19" t="s">
        <v>123</v>
      </c>
      <c r="B7" s="24" t="s">
        <v>122</v>
      </c>
      <c r="C7" s="28"/>
      <c r="D7" s="40">
        <v>4118.6</v>
      </c>
      <c r="E7" s="39"/>
      <c r="F7" s="1">
        <f t="shared" si="2"/>
        <v>4118.6</v>
      </c>
      <c r="G7" s="40">
        <v>3145.7</v>
      </c>
      <c r="H7" s="1">
        <v>0</v>
      </c>
      <c r="I7" s="1">
        <f>G7+H7</f>
        <v>3145.7</v>
      </c>
      <c r="J7" s="40">
        <v>2765.4</v>
      </c>
      <c r="K7" s="26">
        <v>0</v>
      </c>
      <c r="L7" s="25">
        <f t="shared" si="3"/>
        <v>2765.4</v>
      </c>
      <c r="M7" s="27">
        <f>J7/D7*100</f>
        <v>67.1441752051668</v>
      </c>
      <c r="N7" s="26">
        <v>0</v>
      </c>
      <c r="O7" s="26">
        <f t="shared" si="4"/>
        <v>67.1441752051668</v>
      </c>
      <c r="P7" s="26">
        <f t="shared" si="0"/>
        <v>87.91048097402805</v>
      </c>
      <c r="Q7" s="26"/>
      <c r="R7" s="26">
        <f t="shared" si="5"/>
        <v>87.91048097402805</v>
      </c>
      <c r="S7" s="2"/>
      <c r="T7" s="2"/>
      <c r="U7" s="2"/>
    </row>
    <row r="8" spans="1:23" ht="21" customHeight="1">
      <c r="A8" s="13" t="s">
        <v>3</v>
      </c>
      <c r="B8" s="24"/>
      <c r="C8" s="24" t="s">
        <v>9</v>
      </c>
      <c r="D8" s="37">
        <f>D9+D10+D11+D13+D14+D15+D18</f>
        <v>59145.05100000001</v>
      </c>
      <c r="E8" s="37">
        <f>E9+E10+E11+E13+E14+E15+E18</f>
        <v>248.131</v>
      </c>
      <c r="F8" s="37">
        <f>F9+F10+F11+F13+F14+F15+F18</f>
        <v>59393.18200000001</v>
      </c>
      <c r="G8" s="37">
        <f>G9+G10+G11+G12+G13+G14+G15+G18+G16+G17+G19</f>
        <v>46759.5</v>
      </c>
      <c r="H8" s="37">
        <f>H9+H10+H12+H16+H17</f>
        <v>2536.6</v>
      </c>
      <c r="I8" s="37">
        <f>I9+I10+I11+I12+I13+I15+I16+I17+I18+I19</f>
        <v>49296.100000000006</v>
      </c>
      <c r="J8" s="37">
        <f>J9+J10+J11+J12+J13+J15+J18+J16+J17+J19</f>
        <v>41605.90000000001</v>
      </c>
      <c r="K8" s="25">
        <f>K9+K10+K11+K12+K13+K15+K18</f>
        <v>2385.3</v>
      </c>
      <c r="L8" s="25">
        <f>L9+L10+L11+L13+L14+L15+L18+L16+L17+L19+L12</f>
        <v>43991.20000000001</v>
      </c>
      <c r="M8" s="25">
        <f>J8/D8*100</f>
        <v>70.34553068523012</v>
      </c>
      <c r="N8" s="25">
        <f>K8/E8*100</f>
        <v>961.3067291068025</v>
      </c>
      <c r="O8" s="25">
        <f t="shared" si="4"/>
        <v>74.06776084164005</v>
      </c>
      <c r="P8" s="26">
        <f t="shared" si="0"/>
        <v>88.97849634833565</v>
      </c>
      <c r="Q8" s="26">
        <f t="shared" si="1"/>
        <v>94.03532287313729</v>
      </c>
      <c r="R8" s="26">
        <f t="shared" si="5"/>
        <v>89.23870245313526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  <c r="W8" s="6"/>
    </row>
    <row r="9" spans="1:23" ht="20.25" customHeight="1">
      <c r="A9" s="15" t="s">
        <v>49</v>
      </c>
      <c r="B9" s="28" t="s">
        <v>71</v>
      </c>
      <c r="C9" s="28" t="s">
        <v>50</v>
      </c>
      <c r="D9" s="39">
        <v>11931.9</v>
      </c>
      <c r="E9" s="39">
        <v>100</v>
      </c>
      <c r="F9" s="2">
        <f t="shared" si="2"/>
        <v>12031.9</v>
      </c>
      <c r="G9" s="39">
        <v>9712.2</v>
      </c>
      <c r="H9" s="2">
        <v>271.5</v>
      </c>
      <c r="I9" s="39">
        <f aca="true" t="shared" si="6" ref="I9:I19">G9+H9</f>
        <v>9983.7</v>
      </c>
      <c r="J9" s="2">
        <v>8700.5</v>
      </c>
      <c r="K9" s="30">
        <v>179.6</v>
      </c>
      <c r="L9" s="29">
        <f t="shared" si="3"/>
        <v>8880.1</v>
      </c>
      <c r="M9" s="29">
        <f aca="true" t="shared" si="7" ref="M9:M80">J9/D9*100</f>
        <v>72.91797618149666</v>
      </c>
      <c r="N9" s="29">
        <f>K9/E9*100</f>
        <v>179.6</v>
      </c>
      <c r="O9" s="29">
        <f t="shared" si="4"/>
        <v>73.80463600927534</v>
      </c>
      <c r="P9" s="26">
        <f t="shared" si="0"/>
        <v>89.5832046292292</v>
      </c>
      <c r="Q9" s="26">
        <f t="shared" si="1"/>
        <v>66.15101289134438</v>
      </c>
      <c r="R9" s="26">
        <f t="shared" si="5"/>
        <v>88.94598195057945</v>
      </c>
      <c r="S9" s="2"/>
      <c r="T9" s="2"/>
      <c r="U9" s="2"/>
      <c r="W9" s="6"/>
    </row>
    <row r="10" spans="1:21" ht="42" customHeight="1">
      <c r="A10" s="21" t="s">
        <v>82</v>
      </c>
      <c r="B10" s="28" t="s">
        <v>139</v>
      </c>
      <c r="C10" s="28" t="s">
        <v>10</v>
      </c>
      <c r="D10" s="38">
        <v>18471.18</v>
      </c>
      <c r="E10" s="39">
        <v>100</v>
      </c>
      <c r="F10" s="2">
        <f t="shared" si="2"/>
        <v>18571.18</v>
      </c>
      <c r="G10" s="38">
        <v>14849.6</v>
      </c>
      <c r="H10" s="2">
        <v>1165.1</v>
      </c>
      <c r="I10" s="39">
        <f t="shared" si="6"/>
        <v>16014.7</v>
      </c>
      <c r="J10" s="2">
        <v>11632.7</v>
      </c>
      <c r="K10" s="30">
        <v>1205.7</v>
      </c>
      <c r="L10" s="29">
        <f t="shared" si="3"/>
        <v>12838.400000000001</v>
      </c>
      <c r="M10" s="29">
        <f t="shared" si="7"/>
        <v>62.977568298289555</v>
      </c>
      <c r="N10" s="29">
        <f>K10/E10*100</f>
        <v>1205.7</v>
      </c>
      <c r="O10" s="29">
        <f t="shared" si="4"/>
        <v>69.13077144263316</v>
      </c>
      <c r="P10" s="26">
        <f t="shared" si="0"/>
        <v>78.3367902165715</v>
      </c>
      <c r="Q10" s="26">
        <f t="shared" si="1"/>
        <v>103.48467942665866</v>
      </c>
      <c r="R10" s="26">
        <f t="shared" si="5"/>
        <v>80.1663471685389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ht="42" customHeight="1">
      <c r="A11" s="21" t="s">
        <v>143</v>
      </c>
      <c r="B11" s="24" t="s">
        <v>142</v>
      </c>
      <c r="C11" s="24"/>
      <c r="D11" s="38">
        <v>27237.4</v>
      </c>
      <c r="E11" s="39"/>
      <c r="F11" s="2">
        <f t="shared" si="2"/>
        <v>27237.4</v>
      </c>
      <c r="G11" s="38">
        <v>20039.7</v>
      </c>
      <c r="H11" s="2"/>
      <c r="I11" s="39">
        <f>G11+H11</f>
        <v>20039.7</v>
      </c>
      <c r="J11" s="2">
        <v>19557.3</v>
      </c>
      <c r="K11" s="30"/>
      <c r="L11" s="29">
        <f t="shared" si="3"/>
        <v>19557.3</v>
      </c>
      <c r="M11" s="29">
        <f>J11/D11*100</f>
        <v>71.80310896047347</v>
      </c>
      <c r="N11" s="29"/>
      <c r="O11" s="29">
        <f t="shared" si="4"/>
        <v>71.80310896047347</v>
      </c>
      <c r="P11" s="26">
        <f t="shared" si="0"/>
        <v>97.59277833500501</v>
      </c>
      <c r="Q11" s="26"/>
      <c r="R11" s="26">
        <f>L11/I11*100</f>
        <v>97.59277833500501</v>
      </c>
      <c r="S11" s="2"/>
      <c r="T11" s="2"/>
      <c r="U11" s="2"/>
    </row>
    <row r="12" spans="1:21" ht="42" customHeight="1">
      <c r="A12" s="21" t="s">
        <v>143</v>
      </c>
      <c r="B12" s="24" t="s">
        <v>154</v>
      </c>
      <c r="C12" s="24"/>
      <c r="D12" s="38"/>
      <c r="E12" s="39"/>
      <c r="F12" s="2"/>
      <c r="G12" s="38">
        <v>585.8</v>
      </c>
      <c r="H12" s="2">
        <v>1000</v>
      </c>
      <c r="I12" s="39">
        <f>G12+H12</f>
        <v>1585.8</v>
      </c>
      <c r="J12" s="2">
        <v>585.8</v>
      </c>
      <c r="K12" s="30">
        <v>1000</v>
      </c>
      <c r="L12" s="29">
        <f t="shared" si="3"/>
        <v>1585.8</v>
      </c>
      <c r="M12" s="29"/>
      <c r="N12" s="29"/>
      <c r="O12" s="29"/>
      <c r="P12" s="26">
        <f t="shared" si="0"/>
        <v>100</v>
      </c>
      <c r="Q12" s="26">
        <f t="shared" si="1"/>
        <v>100</v>
      </c>
      <c r="R12" s="26"/>
      <c r="S12" s="2"/>
      <c r="T12" s="2"/>
      <c r="U12" s="2"/>
    </row>
    <row r="13" spans="1:21" s="14" customFormat="1" ht="32.25" customHeight="1">
      <c r="A13" s="21" t="s">
        <v>124</v>
      </c>
      <c r="B13" s="24" t="s">
        <v>140</v>
      </c>
      <c r="C13" s="24"/>
      <c r="D13" s="38">
        <v>1406.1</v>
      </c>
      <c r="E13" s="39"/>
      <c r="F13" s="2">
        <f t="shared" si="2"/>
        <v>1406.1</v>
      </c>
      <c r="G13" s="38">
        <v>984.4</v>
      </c>
      <c r="H13" s="2">
        <v>0</v>
      </c>
      <c r="I13" s="39">
        <f t="shared" si="6"/>
        <v>984.4</v>
      </c>
      <c r="J13" s="2">
        <v>683.7</v>
      </c>
      <c r="K13" s="30">
        <v>0</v>
      </c>
      <c r="L13" s="29">
        <f t="shared" si="3"/>
        <v>683.7</v>
      </c>
      <c r="M13" s="29">
        <f t="shared" si="7"/>
        <v>48.623853211009184</v>
      </c>
      <c r="N13" s="29"/>
      <c r="O13" s="29">
        <f t="shared" si="4"/>
        <v>48.623853211009184</v>
      </c>
      <c r="P13" s="26">
        <f t="shared" si="0"/>
        <v>69.4534741974807</v>
      </c>
      <c r="Q13" s="26"/>
      <c r="R13" s="26">
        <f t="shared" si="5"/>
        <v>69.4534741974807</v>
      </c>
      <c r="S13" s="1"/>
      <c r="T13" s="1"/>
      <c r="U13" s="1"/>
    </row>
    <row r="14" spans="1:21" s="14" customFormat="1" ht="38.25" customHeight="1" hidden="1">
      <c r="A14" s="21" t="s">
        <v>152</v>
      </c>
      <c r="B14" s="24" t="s">
        <v>151</v>
      </c>
      <c r="C14" s="24"/>
      <c r="D14" s="38"/>
      <c r="E14" s="39"/>
      <c r="F14" s="2"/>
      <c r="G14" s="38"/>
      <c r="H14" s="2">
        <v>0</v>
      </c>
      <c r="I14" s="39">
        <f t="shared" si="6"/>
        <v>0</v>
      </c>
      <c r="J14" s="2"/>
      <c r="K14" s="30">
        <v>0</v>
      </c>
      <c r="L14" s="29">
        <f t="shared" si="3"/>
        <v>0</v>
      </c>
      <c r="M14" s="29"/>
      <c r="N14" s="29"/>
      <c r="O14" s="29"/>
      <c r="P14" s="26" t="e">
        <f t="shared" si="0"/>
        <v>#DIV/0!</v>
      </c>
      <c r="Q14" s="26" t="e">
        <f t="shared" si="1"/>
        <v>#DIV/0!</v>
      </c>
      <c r="R14" s="26" t="e">
        <f t="shared" si="5"/>
        <v>#DIV/0!</v>
      </c>
      <c r="S14" s="1"/>
      <c r="T14" s="1"/>
      <c r="U14" s="1"/>
    </row>
    <row r="15" spans="1:21" s="14" customFormat="1" ht="17.25" customHeight="1">
      <c r="A15" s="21" t="s">
        <v>125</v>
      </c>
      <c r="B15" s="24" t="s">
        <v>141</v>
      </c>
      <c r="C15" s="24"/>
      <c r="D15" s="38">
        <v>3.62</v>
      </c>
      <c r="E15" s="39"/>
      <c r="F15" s="2">
        <f t="shared" si="2"/>
        <v>3.62</v>
      </c>
      <c r="G15" s="38">
        <v>78.6</v>
      </c>
      <c r="H15" s="2"/>
      <c r="I15" s="39">
        <f t="shared" si="6"/>
        <v>78.6</v>
      </c>
      <c r="J15" s="2">
        <v>43.8</v>
      </c>
      <c r="K15" s="30"/>
      <c r="L15" s="29">
        <f t="shared" si="3"/>
        <v>43.8</v>
      </c>
      <c r="M15" s="29">
        <f>J15/D15*100</f>
        <v>1209.9447513812154</v>
      </c>
      <c r="N15" s="29"/>
      <c r="O15" s="29">
        <f t="shared" si="4"/>
        <v>1209.9447513812154</v>
      </c>
      <c r="P15" s="26">
        <f t="shared" si="0"/>
        <v>55.72519083969466</v>
      </c>
      <c r="Q15" s="26"/>
      <c r="R15" s="26">
        <f t="shared" si="5"/>
        <v>55.72519083969466</v>
      </c>
      <c r="S15" s="1"/>
      <c r="T15" s="1"/>
      <c r="U15" s="1"/>
    </row>
    <row r="16" spans="1:21" s="14" customFormat="1" ht="48" customHeight="1">
      <c r="A16" s="21" t="s">
        <v>160</v>
      </c>
      <c r="B16" s="24" t="s">
        <v>161</v>
      </c>
      <c r="C16" s="24"/>
      <c r="D16" s="38"/>
      <c r="E16" s="39"/>
      <c r="F16" s="2"/>
      <c r="G16" s="38">
        <v>193.6</v>
      </c>
      <c r="H16" s="2">
        <v>41.3</v>
      </c>
      <c r="I16" s="39">
        <f t="shared" si="6"/>
        <v>234.89999999999998</v>
      </c>
      <c r="J16" s="2">
        <v>191.5</v>
      </c>
      <c r="K16" s="30"/>
      <c r="L16" s="29">
        <f t="shared" si="3"/>
        <v>191.5</v>
      </c>
      <c r="M16" s="29"/>
      <c r="N16" s="29"/>
      <c r="O16" s="29"/>
      <c r="P16" s="26">
        <f t="shared" si="0"/>
        <v>98.91528925619835</v>
      </c>
      <c r="Q16" s="26"/>
      <c r="R16" s="26">
        <f t="shared" si="5"/>
        <v>81.5240527884206</v>
      </c>
      <c r="S16" s="1"/>
      <c r="T16" s="1"/>
      <c r="U16" s="1"/>
    </row>
    <row r="17" spans="1:21" s="14" customFormat="1" ht="48" customHeight="1">
      <c r="A17" s="21" t="s">
        <v>162</v>
      </c>
      <c r="B17" s="24" t="s">
        <v>163</v>
      </c>
      <c r="C17" s="24"/>
      <c r="D17" s="38"/>
      <c r="E17" s="39"/>
      <c r="F17" s="2"/>
      <c r="G17" s="38">
        <v>237.5</v>
      </c>
      <c r="H17" s="2">
        <v>58.7</v>
      </c>
      <c r="I17" s="39">
        <f t="shared" si="6"/>
        <v>296.2</v>
      </c>
      <c r="J17" s="2">
        <v>136.3</v>
      </c>
      <c r="K17" s="30"/>
      <c r="L17" s="29">
        <f t="shared" si="3"/>
        <v>136.3</v>
      </c>
      <c r="M17" s="29"/>
      <c r="N17" s="29"/>
      <c r="O17" s="29"/>
      <c r="P17" s="26">
        <f t="shared" si="0"/>
        <v>57.389473684210536</v>
      </c>
      <c r="Q17" s="26"/>
      <c r="R17" s="26">
        <f t="shared" si="5"/>
        <v>46.01620526671169</v>
      </c>
      <c r="S17" s="1"/>
      <c r="T17" s="1"/>
      <c r="U17" s="1"/>
    </row>
    <row r="18" spans="1:21" s="14" customFormat="1" ht="38.25" customHeight="1">
      <c r="A18" s="21" t="s">
        <v>145</v>
      </c>
      <c r="B18" s="24" t="s">
        <v>144</v>
      </c>
      <c r="C18" s="24"/>
      <c r="D18" s="38">
        <v>94.851</v>
      </c>
      <c r="E18" s="39">
        <v>48.131</v>
      </c>
      <c r="F18" s="2">
        <f t="shared" si="2"/>
        <v>142.982</v>
      </c>
      <c r="G18" s="38">
        <v>71.1</v>
      </c>
      <c r="H18" s="2">
        <v>0</v>
      </c>
      <c r="I18" s="39">
        <f t="shared" si="6"/>
        <v>71.1</v>
      </c>
      <c r="J18" s="2">
        <v>67.3</v>
      </c>
      <c r="K18" s="30"/>
      <c r="L18" s="29">
        <f t="shared" si="3"/>
        <v>67.3</v>
      </c>
      <c r="M18" s="29">
        <f t="shared" si="7"/>
        <v>70.95339005387396</v>
      </c>
      <c r="N18" s="29">
        <f>K18/E18*100</f>
        <v>0</v>
      </c>
      <c r="O18" s="29">
        <f t="shared" si="4"/>
        <v>47.06886181477389</v>
      </c>
      <c r="P18" s="26">
        <f t="shared" si="0"/>
        <v>94.65541490857947</v>
      </c>
      <c r="Q18" s="26"/>
      <c r="R18" s="26">
        <f t="shared" si="5"/>
        <v>94.65541490857947</v>
      </c>
      <c r="S18" s="1"/>
      <c r="T18" s="1"/>
      <c r="U18" s="1"/>
    </row>
    <row r="19" spans="1:21" s="14" customFormat="1" ht="38.25" customHeight="1">
      <c r="A19" s="21" t="s">
        <v>164</v>
      </c>
      <c r="B19" s="24" t="s">
        <v>165</v>
      </c>
      <c r="C19" s="24"/>
      <c r="D19" s="38"/>
      <c r="E19" s="39"/>
      <c r="F19" s="2"/>
      <c r="G19" s="38">
        <v>7</v>
      </c>
      <c r="H19" s="2"/>
      <c r="I19" s="39">
        <f t="shared" si="6"/>
        <v>7</v>
      </c>
      <c r="J19" s="2">
        <v>7</v>
      </c>
      <c r="K19" s="30"/>
      <c r="L19" s="29">
        <f t="shared" si="3"/>
        <v>7</v>
      </c>
      <c r="M19" s="29"/>
      <c r="N19" s="29"/>
      <c r="O19" s="29"/>
      <c r="P19" s="26">
        <f t="shared" si="0"/>
        <v>100</v>
      </c>
      <c r="Q19" s="26"/>
      <c r="R19" s="26"/>
      <c r="S19" s="1"/>
      <c r="T19" s="1"/>
      <c r="U19" s="1"/>
    </row>
    <row r="20" spans="1:21" s="14" customFormat="1" ht="38.25" customHeight="1">
      <c r="A20" s="19" t="s">
        <v>147</v>
      </c>
      <c r="B20" s="24" t="s">
        <v>146</v>
      </c>
      <c r="C20" s="24"/>
      <c r="D20" s="40">
        <v>327.1</v>
      </c>
      <c r="E20" s="37"/>
      <c r="F20" s="1">
        <f t="shared" si="2"/>
        <v>327.1</v>
      </c>
      <c r="G20" s="40">
        <v>490.6</v>
      </c>
      <c r="H20" s="1"/>
      <c r="I20" s="1">
        <f aca="true" t="shared" si="8" ref="I20:I25">G20+H20</f>
        <v>490.6</v>
      </c>
      <c r="J20" s="1">
        <v>361.5</v>
      </c>
      <c r="K20" s="26"/>
      <c r="L20" s="25">
        <f t="shared" si="3"/>
        <v>361.5</v>
      </c>
      <c r="M20" s="25">
        <f t="shared" si="7"/>
        <v>110.51666157138489</v>
      </c>
      <c r="N20" s="25"/>
      <c r="O20" s="25">
        <f t="shared" si="4"/>
        <v>110.51666157138489</v>
      </c>
      <c r="P20" s="26">
        <f t="shared" si="0"/>
        <v>73.68528332653894</v>
      </c>
      <c r="Q20" s="26"/>
      <c r="R20" s="26">
        <f t="shared" si="5"/>
        <v>73.68528332653894</v>
      </c>
      <c r="S20" s="1"/>
      <c r="T20" s="1"/>
      <c r="U20" s="1"/>
    </row>
    <row r="21" spans="1:21" s="14" customFormat="1" ht="38.25" customHeight="1">
      <c r="A21" s="19" t="s">
        <v>166</v>
      </c>
      <c r="B21" s="24" t="s">
        <v>167</v>
      </c>
      <c r="C21" s="24"/>
      <c r="D21" s="40"/>
      <c r="E21" s="37"/>
      <c r="F21" s="1"/>
      <c r="G21" s="40">
        <v>2</v>
      </c>
      <c r="H21" s="1"/>
      <c r="I21" s="1">
        <f t="shared" si="8"/>
        <v>2</v>
      </c>
      <c r="J21" s="1">
        <v>1.1</v>
      </c>
      <c r="K21" s="26"/>
      <c r="L21" s="25">
        <f t="shared" si="3"/>
        <v>1.1</v>
      </c>
      <c r="M21" s="25"/>
      <c r="N21" s="25"/>
      <c r="O21" s="25"/>
      <c r="P21" s="26">
        <f t="shared" si="0"/>
        <v>55.00000000000001</v>
      </c>
      <c r="Q21" s="26"/>
      <c r="R21" s="26"/>
      <c r="S21" s="1"/>
      <c r="T21" s="1"/>
      <c r="U21" s="1"/>
    </row>
    <row r="22" spans="1:21" s="14" customFormat="1" ht="27" customHeight="1">
      <c r="A22" s="19" t="s">
        <v>94</v>
      </c>
      <c r="B22" s="24" t="s">
        <v>89</v>
      </c>
      <c r="C22" s="24"/>
      <c r="D22" s="40">
        <v>150</v>
      </c>
      <c r="E22" s="37"/>
      <c r="F22" s="1">
        <f t="shared" si="2"/>
        <v>150</v>
      </c>
      <c r="G22" s="40">
        <v>40</v>
      </c>
      <c r="H22" s="1"/>
      <c r="I22" s="1">
        <f t="shared" si="8"/>
        <v>40</v>
      </c>
      <c r="J22" s="1">
        <v>13.1</v>
      </c>
      <c r="K22" s="26"/>
      <c r="L22" s="25">
        <f t="shared" si="3"/>
        <v>13.1</v>
      </c>
      <c r="M22" s="25">
        <f t="shared" si="7"/>
        <v>8.733333333333333</v>
      </c>
      <c r="N22" s="25"/>
      <c r="O22" s="25">
        <f t="shared" si="4"/>
        <v>8.733333333333333</v>
      </c>
      <c r="P22" s="26">
        <f t="shared" si="0"/>
        <v>32.75</v>
      </c>
      <c r="Q22" s="26"/>
      <c r="R22" s="26">
        <f t="shared" si="5"/>
        <v>32.75</v>
      </c>
      <c r="S22" s="1"/>
      <c r="T22" s="1"/>
      <c r="U22" s="1"/>
    </row>
    <row r="23" spans="1:21" s="14" customFormat="1" ht="42" customHeight="1">
      <c r="A23" s="19" t="s">
        <v>133</v>
      </c>
      <c r="B23" s="24" t="s">
        <v>134</v>
      </c>
      <c r="C23" s="24"/>
      <c r="D23" s="40">
        <v>2477.8</v>
      </c>
      <c r="E23" s="37" t="s">
        <v>150</v>
      </c>
      <c r="F23" s="1">
        <f t="shared" si="2"/>
        <v>2507.8</v>
      </c>
      <c r="G23" s="40">
        <v>1917.8</v>
      </c>
      <c r="H23" s="1">
        <v>38.7</v>
      </c>
      <c r="I23" s="1">
        <f t="shared" si="8"/>
        <v>1956.5</v>
      </c>
      <c r="J23" s="1">
        <v>1621.4</v>
      </c>
      <c r="K23" s="26">
        <v>31.2</v>
      </c>
      <c r="L23" s="25">
        <f t="shared" si="3"/>
        <v>1652.6000000000001</v>
      </c>
      <c r="M23" s="25">
        <f t="shared" si="7"/>
        <v>65.43708128178223</v>
      </c>
      <c r="N23" s="25">
        <f>K23/E23*100</f>
        <v>104</v>
      </c>
      <c r="O23" s="25">
        <f t="shared" si="4"/>
        <v>65.89839700135578</v>
      </c>
      <c r="P23" s="26">
        <f t="shared" si="0"/>
        <v>84.54479090624675</v>
      </c>
      <c r="Q23" s="26">
        <f t="shared" si="1"/>
        <v>80.62015503875968</v>
      </c>
      <c r="R23" s="26">
        <f t="shared" si="5"/>
        <v>84.46716074623052</v>
      </c>
      <c r="S23" s="1"/>
      <c r="T23" s="1"/>
      <c r="U23" s="1"/>
    </row>
    <row r="24" spans="1:21" s="14" customFormat="1" ht="42" customHeight="1">
      <c r="A24" s="19" t="s">
        <v>155</v>
      </c>
      <c r="B24" s="24" t="s">
        <v>156</v>
      </c>
      <c r="C24" s="24"/>
      <c r="D24" s="40"/>
      <c r="E24" s="37"/>
      <c r="F24" s="1"/>
      <c r="G24" s="40">
        <v>200</v>
      </c>
      <c r="H24" s="1"/>
      <c r="I24" s="1">
        <f t="shared" si="8"/>
        <v>200</v>
      </c>
      <c r="J24" s="1"/>
      <c r="K24" s="26"/>
      <c r="L24" s="25"/>
      <c r="M24" s="25"/>
      <c r="N24" s="25"/>
      <c r="O24" s="25"/>
      <c r="P24" s="26">
        <f t="shared" si="0"/>
        <v>0</v>
      </c>
      <c r="Q24" s="26"/>
      <c r="R24" s="26"/>
      <c r="S24" s="1"/>
      <c r="T24" s="1"/>
      <c r="U24" s="1"/>
    </row>
    <row r="25" spans="1:21" s="14" customFormat="1" ht="22.5" customHeight="1">
      <c r="A25" s="19" t="s">
        <v>95</v>
      </c>
      <c r="B25" s="24" t="s">
        <v>90</v>
      </c>
      <c r="C25" s="24"/>
      <c r="D25" s="40">
        <v>125.4</v>
      </c>
      <c r="E25" s="37"/>
      <c r="F25" s="1">
        <f t="shared" si="2"/>
        <v>125.4</v>
      </c>
      <c r="G25" s="40">
        <v>90.7</v>
      </c>
      <c r="H25" s="1"/>
      <c r="I25" s="1">
        <f t="shared" si="8"/>
        <v>90.7</v>
      </c>
      <c r="J25" s="1">
        <v>77.4</v>
      </c>
      <c r="K25" s="32"/>
      <c r="L25" s="25">
        <f t="shared" si="3"/>
        <v>77.4</v>
      </c>
      <c r="M25" s="25">
        <f t="shared" si="7"/>
        <v>61.72248803827751</v>
      </c>
      <c r="N25" s="25"/>
      <c r="O25" s="25">
        <f t="shared" si="4"/>
        <v>61.72248803827751</v>
      </c>
      <c r="P25" s="26">
        <f t="shared" si="0"/>
        <v>85.33627342888644</v>
      </c>
      <c r="Q25" s="26"/>
      <c r="R25" s="26">
        <f t="shared" si="5"/>
        <v>85.33627342888644</v>
      </c>
      <c r="S25" s="1"/>
      <c r="T25" s="1"/>
      <c r="U25" s="1"/>
    </row>
    <row r="26" spans="1:21" s="14" customFormat="1" ht="26.25" customHeight="1" hidden="1">
      <c r="A26" s="19" t="s">
        <v>96</v>
      </c>
      <c r="B26" s="24" t="s">
        <v>91</v>
      </c>
      <c r="C26" s="24"/>
      <c r="D26" s="40"/>
      <c r="E26" s="37"/>
      <c r="F26" s="1">
        <f t="shared" si="2"/>
        <v>0</v>
      </c>
      <c r="G26" s="40"/>
      <c r="H26" s="1"/>
      <c r="I26" s="1">
        <f aca="true" t="shared" si="9" ref="I26:I82">G26+H26</f>
        <v>0</v>
      </c>
      <c r="J26" s="1"/>
      <c r="K26" s="26"/>
      <c r="L26" s="25">
        <f t="shared" si="3"/>
        <v>0</v>
      </c>
      <c r="M26" s="25" t="e">
        <f t="shared" si="7"/>
        <v>#DIV/0!</v>
      </c>
      <c r="N26" s="25" t="e">
        <f>K26/E26*100</f>
        <v>#DIV/0!</v>
      </c>
      <c r="O26" s="25" t="e">
        <f t="shared" si="4"/>
        <v>#DIV/0!</v>
      </c>
      <c r="P26" s="26" t="e">
        <f t="shared" si="0"/>
        <v>#DIV/0!</v>
      </c>
      <c r="Q26" s="26" t="e">
        <f t="shared" si="1"/>
        <v>#DIV/0!</v>
      </c>
      <c r="R26" s="26" t="e">
        <f t="shared" si="5"/>
        <v>#DIV/0!</v>
      </c>
      <c r="S26" s="1"/>
      <c r="T26" s="1"/>
      <c r="U26" s="1"/>
    </row>
    <row r="27" spans="1:21" s="14" customFormat="1" ht="22.5" customHeight="1" hidden="1">
      <c r="A27" s="19" t="s">
        <v>97</v>
      </c>
      <c r="B27" s="24" t="s">
        <v>92</v>
      </c>
      <c r="C27" s="24"/>
      <c r="D27" s="40"/>
      <c r="E27" s="37"/>
      <c r="F27" s="1">
        <f t="shared" si="2"/>
        <v>0</v>
      </c>
      <c r="G27" s="40"/>
      <c r="H27" s="1"/>
      <c r="I27" s="1">
        <f t="shared" si="9"/>
        <v>0</v>
      </c>
      <c r="J27" s="1"/>
      <c r="K27" s="32"/>
      <c r="L27" s="25">
        <f t="shared" si="3"/>
        <v>0</v>
      </c>
      <c r="M27" s="25" t="e">
        <f t="shared" si="7"/>
        <v>#DIV/0!</v>
      </c>
      <c r="N27" s="25" t="e">
        <f>K27/E27*100</f>
        <v>#DIV/0!</v>
      </c>
      <c r="O27" s="25" t="e">
        <f t="shared" si="4"/>
        <v>#DIV/0!</v>
      </c>
      <c r="P27" s="26" t="e">
        <f t="shared" si="0"/>
        <v>#DIV/0!</v>
      </c>
      <c r="Q27" s="26" t="e">
        <f t="shared" si="1"/>
        <v>#DIV/0!</v>
      </c>
      <c r="R27" s="26" t="e">
        <f t="shared" si="5"/>
        <v>#DIV/0!</v>
      </c>
      <c r="S27" s="1"/>
      <c r="T27" s="1"/>
      <c r="U27" s="1"/>
    </row>
    <row r="28" spans="1:21" s="14" customFormat="1" ht="28.5" customHeight="1">
      <c r="A28" s="19" t="s">
        <v>135</v>
      </c>
      <c r="B28" s="24" t="s">
        <v>136</v>
      </c>
      <c r="C28" s="24"/>
      <c r="D28" s="40">
        <v>1474.1</v>
      </c>
      <c r="E28" s="37"/>
      <c r="F28" s="1">
        <f t="shared" si="2"/>
        <v>1474.1</v>
      </c>
      <c r="G28" s="40">
        <v>1171.9</v>
      </c>
      <c r="H28" s="1">
        <v>2.5</v>
      </c>
      <c r="I28" s="1">
        <f t="shared" si="9"/>
        <v>1174.4</v>
      </c>
      <c r="J28" s="1">
        <v>1020</v>
      </c>
      <c r="K28" s="26">
        <v>0.5</v>
      </c>
      <c r="L28" s="25">
        <f t="shared" si="3"/>
        <v>1020.5</v>
      </c>
      <c r="M28" s="25">
        <f t="shared" si="7"/>
        <v>69.19476290618005</v>
      </c>
      <c r="N28" s="25"/>
      <c r="O28" s="25">
        <f t="shared" si="4"/>
        <v>69.22868190760464</v>
      </c>
      <c r="P28" s="26">
        <f t="shared" si="0"/>
        <v>87.03814318627869</v>
      </c>
      <c r="Q28" s="26"/>
      <c r="R28" s="26">
        <f t="shared" si="5"/>
        <v>86.89543596730245</v>
      </c>
      <c r="S28" s="1"/>
      <c r="T28" s="1"/>
      <c r="U28" s="1"/>
    </row>
    <row r="29" spans="1:21" s="14" customFormat="1" ht="22.5" customHeight="1">
      <c r="A29" s="19" t="s">
        <v>98</v>
      </c>
      <c r="B29" s="24" t="s">
        <v>93</v>
      </c>
      <c r="C29" s="24"/>
      <c r="D29" s="40">
        <v>1114</v>
      </c>
      <c r="E29" s="37"/>
      <c r="F29" s="1">
        <f t="shared" si="2"/>
        <v>1114</v>
      </c>
      <c r="G29" s="40">
        <v>840.5</v>
      </c>
      <c r="H29" s="1"/>
      <c r="I29" s="1">
        <f t="shared" si="9"/>
        <v>840.5</v>
      </c>
      <c r="J29" s="1">
        <v>127.4</v>
      </c>
      <c r="K29" s="26"/>
      <c r="L29" s="25">
        <f t="shared" si="3"/>
        <v>127.4</v>
      </c>
      <c r="M29" s="25">
        <f t="shared" si="7"/>
        <v>11.436265709156194</v>
      </c>
      <c r="N29" s="25"/>
      <c r="O29" s="25">
        <f t="shared" si="4"/>
        <v>11.436265709156194</v>
      </c>
      <c r="P29" s="26">
        <f t="shared" si="0"/>
        <v>15.157644259369423</v>
      </c>
      <c r="Q29" s="26"/>
      <c r="R29" s="26">
        <f t="shared" si="5"/>
        <v>15.157644259369423</v>
      </c>
      <c r="S29" s="1"/>
      <c r="T29" s="1"/>
      <c r="U29" s="1"/>
    </row>
    <row r="30" spans="1:21" s="14" customFormat="1" ht="18" customHeight="1">
      <c r="A30" s="13" t="s">
        <v>4</v>
      </c>
      <c r="B30" s="24"/>
      <c r="C30" s="24" t="s">
        <v>11</v>
      </c>
      <c r="D30" s="1">
        <f>D31+D32</f>
        <v>4282.4</v>
      </c>
      <c r="E30" s="1">
        <f>E31+E32+E34+E33</f>
        <v>0</v>
      </c>
      <c r="F30" s="1">
        <f t="shared" si="2"/>
        <v>4282.4</v>
      </c>
      <c r="G30" s="1">
        <f>G31+G32+G34+G33</f>
        <v>3449.1000000000004</v>
      </c>
      <c r="H30" s="1">
        <f>H31+H32</f>
        <v>10.9</v>
      </c>
      <c r="I30" s="1">
        <f t="shared" si="9"/>
        <v>3460.0000000000005</v>
      </c>
      <c r="J30" s="1">
        <f>J31+J32</f>
        <v>2760.4</v>
      </c>
      <c r="K30" s="26">
        <f>SUM(K31:K34)</f>
        <v>14.2</v>
      </c>
      <c r="L30" s="25">
        <f t="shared" si="3"/>
        <v>2774.6</v>
      </c>
      <c r="M30" s="25">
        <f t="shared" si="7"/>
        <v>64.45918176723333</v>
      </c>
      <c r="N30" s="25"/>
      <c r="O30" s="25">
        <f t="shared" si="4"/>
        <v>64.79077152998319</v>
      </c>
      <c r="P30" s="26">
        <f t="shared" si="0"/>
        <v>80.03247223913485</v>
      </c>
      <c r="Q30" s="26">
        <f t="shared" si="1"/>
        <v>130.27522935779817</v>
      </c>
      <c r="R30" s="26">
        <f t="shared" si="5"/>
        <v>80.19075144508669</v>
      </c>
      <c r="S30" s="1" t="e">
        <f>J30/#REF!*100</f>
        <v>#REF!</v>
      </c>
      <c r="T30" s="1" t="e">
        <f>K30/#REF!*100</f>
        <v>#REF!</v>
      </c>
      <c r="U30" s="1" t="e">
        <f>L30/#REF!*100</f>
        <v>#REF!</v>
      </c>
    </row>
    <row r="31" spans="1:21" ht="18" customHeight="1">
      <c r="A31" s="11" t="s">
        <v>23</v>
      </c>
      <c r="B31" s="24" t="s">
        <v>130</v>
      </c>
      <c r="C31" s="24" t="s">
        <v>19</v>
      </c>
      <c r="D31" s="39">
        <v>1088.5</v>
      </c>
      <c r="E31" s="39"/>
      <c r="F31" s="2">
        <f t="shared" si="2"/>
        <v>1088.5</v>
      </c>
      <c r="G31" s="39">
        <v>829.8</v>
      </c>
      <c r="H31" s="2">
        <v>7.3</v>
      </c>
      <c r="I31" s="2">
        <f t="shared" si="9"/>
        <v>837.0999999999999</v>
      </c>
      <c r="J31" s="2">
        <v>718.7</v>
      </c>
      <c r="K31" s="30">
        <v>9.5</v>
      </c>
      <c r="L31" s="29">
        <f t="shared" si="3"/>
        <v>728.2</v>
      </c>
      <c r="M31" s="29">
        <f t="shared" si="7"/>
        <v>66.02664216812127</v>
      </c>
      <c r="N31" s="29"/>
      <c r="O31" s="29">
        <f t="shared" si="4"/>
        <v>66.8994028479559</v>
      </c>
      <c r="P31" s="30">
        <f t="shared" si="0"/>
        <v>86.61123162207763</v>
      </c>
      <c r="Q31" s="30">
        <f t="shared" si="1"/>
        <v>130.13698630136986</v>
      </c>
      <c r="R31" s="30">
        <f t="shared" si="5"/>
        <v>86.99080157687256</v>
      </c>
      <c r="S31" s="2" t="e">
        <f>J31/#REF!*100</f>
        <v>#REF!</v>
      </c>
      <c r="T31" s="2" t="e">
        <f>K31/#REF!*100</f>
        <v>#REF!</v>
      </c>
      <c r="U31" s="2" t="e">
        <f>L31/#REF!*100</f>
        <v>#REF!</v>
      </c>
    </row>
    <row r="32" spans="1:21" ht="17.25" customHeight="1">
      <c r="A32" s="11" t="s">
        <v>24</v>
      </c>
      <c r="B32" s="24" t="s">
        <v>72</v>
      </c>
      <c r="C32" s="24" t="s">
        <v>20</v>
      </c>
      <c r="D32" s="39">
        <v>3193.9</v>
      </c>
      <c r="E32" s="39"/>
      <c r="F32" s="2">
        <f t="shared" si="2"/>
        <v>3193.9</v>
      </c>
      <c r="G32" s="39">
        <v>2619.3</v>
      </c>
      <c r="H32" s="2">
        <v>3.6</v>
      </c>
      <c r="I32" s="2">
        <f t="shared" si="9"/>
        <v>2622.9</v>
      </c>
      <c r="J32" s="2">
        <v>2041.7</v>
      </c>
      <c r="K32" s="30">
        <v>4.7</v>
      </c>
      <c r="L32" s="29">
        <f t="shared" si="3"/>
        <v>2046.4</v>
      </c>
      <c r="M32" s="29">
        <f t="shared" si="7"/>
        <v>63.92498199693165</v>
      </c>
      <c r="N32" s="29"/>
      <c r="O32" s="29">
        <f t="shared" si="4"/>
        <v>64.0721375121325</v>
      </c>
      <c r="P32" s="30">
        <f t="shared" si="0"/>
        <v>77.94830679952659</v>
      </c>
      <c r="Q32" s="30">
        <f t="shared" si="1"/>
        <v>130.55555555555557</v>
      </c>
      <c r="R32" s="30">
        <f t="shared" si="5"/>
        <v>78.02051164741317</v>
      </c>
      <c r="S32" s="2" t="e">
        <f>J32/#REF!*100</f>
        <v>#REF!</v>
      </c>
      <c r="T32" s="2" t="e">
        <f>K32/#REF!*100</f>
        <v>#REF!</v>
      </c>
      <c r="U32" s="2" t="e">
        <f>L32/#REF!*100</f>
        <v>#REF!</v>
      </c>
    </row>
    <row r="33" spans="1:21" ht="12.75" hidden="1">
      <c r="A33" s="11" t="s">
        <v>45</v>
      </c>
      <c r="B33" s="24" t="s">
        <v>58</v>
      </c>
      <c r="C33" s="28" t="s">
        <v>44</v>
      </c>
      <c r="D33" s="39"/>
      <c r="E33" s="39"/>
      <c r="F33" s="1">
        <f t="shared" si="2"/>
        <v>0</v>
      </c>
      <c r="G33" s="39"/>
      <c r="H33" s="2"/>
      <c r="I33" s="1">
        <f t="shared" si="9"/>
        <v>0</v>
      </c>
      <c r="J33" s="2"/>
      <c r="K33" s="31"/>
      <c r="L33" s="25">
        <f t="shared" si="3"/>
        <v>0</v>
      </c>
      <c r="M33" s="25" t="e">
        <f t="shared" si="7"/>
        <v>#DIV/0!</v>
      </c>
      <c r="N33" s="25" t="e">
        <f>K33/E33*100</f>
        <v>#DIV/0!</v>
      </c>
      <c r="O33" s="25" t="e">
        <f t="shared" si="4"/>
        <v>#DIV/0!</v>
      </c>
      <c r="P33" s="26" t="e">
        <f t="shared" si="0"/>
        <v>#DIV/0!</v>
      </c>
      <c r="Q33" s="26" t="e">
        <f t="shared" si="1"/>
        <v>#DIV/0!</v>
      </c>
      <c r="R33" s="26" t="e">
        <f t="shared" si="5"/>
        <v>#DIV/0!</v>
      </c>
      <c r="S33" s="2" t="e">
        <f>J33/#REF!*100</f>
        <v>#REF!</v>
      </c>
      <c r="T33" s="2"/>
      <c r="U33" s="2"/>
    </row>
    <row r="34" spans="1:21" ht="12.75" hidden="1">
      <c r="A34" s="11" t="s">
        <v>25</v>
      </c>
      <c r="B34" s="24" t="s">
        <v>59</v>
      </c>
      <c r="C34" s="28" t="s">
        <v>21</v>
      </c>
      <c r="D34" s="39"/>
      <c r="E34" s="39"/>
      <c r="F34" s="1">
        <f t="shared" si="2"/>
        <v>0</v>
      </c>
      <c r="G34" s="39"/>
      <c r="H34" s="2"/>
      <c r="I34" s="1">
        <f t="shared" si="9"/>
        <v>0</v>
      </c>
      <c r="J34" s="2"/>
      <c r="K34" s="31"/>
      <c r="L34" s="25">
        <f t="shared" si="3"/>
        <v>0</v>
      </c>
      <c r="M34" s="25" t="e">
        <f t="shared" si="7"/>
        <v>#DIV/0!</v>
      </c>
      <c r="N34" s="25" t="e">
        <f>K34/E34*100</f>
        <v>#DIV/0!</v>
      </c>
      <c r="O34" s="25" t="e">
        <f t="shared" si="4"/>
        <v>#DIV/0!</v>
      </c>
      <c r="P34" s="26" t="e">
        <f t="shared" si="0"/>
        <v>#DIV/0!</v>
      </c>
      <c r="Q34" s="26" t="e">
        <f t="shared" si="1"/>
        <v>#DIV/0!</v>
      </c>
      <c r="R34" s="26" t="e">
        <f t="shared" si="5"/>
        <v>#DIV/0!</v>
      </c>
      <c r="S34" s="2" t="e">
        <f>J34/#REF!*100</f>
        <v>#REF!</v>
      </c>
      <c r="T34" s="1"/>
      <c r="U34" s="2" t="e">
        <f>L34/#REF!*100</f>
        <v>#REF!</v>
      </c>
    </row>
    <row r="35" spans="1:21" s="14" customFormat="1" ht="18.75" customHeight="1">
      <c r="A35" s="13" t="s">
        <v>5</v>
      </c>
      <c r="B35" s="24"/>
      <c r="C35" s="24" t="s">
        <v>12</v>
      </c>
      <c r="D35" s="37">
        <f>D36</f>
        <v>228.4</v>
      </c>
      <c r="E35" s="37">
        <f>E36</f>
        <v>0</v>
      </c>
      <c r="F35" s="1">
        <f t="shared" si="2"/>
        <v>228.4</v>
      </c>
      <c r="G35" s="37">
        <f>G36</f>
        <v>206</v>
      </c>
      <c r="H35" s="37">
        <f>H36</f>
        <v>0</v>
      </c>
      <c r="I35" s="1">
        <f t="shared" si="9"/>
        <v>206</v>
      </c>
      <c r="J35" s="1">
        <f>SUM(J36:J36)</f>
        <v>176.8</v>
      </c>
      <c r="K35" s="26">
        <f>SUM(K36:K36)</f>
        <v>0</v>
      </c>
      <c r="L35" s="25">
        <f t="shared" si="3"/>
        <v>176.8</v>
      </c>
      <c r="M35" s="25">
        <f t="shared" si="7"/>
        <v>77.40805604203153</v>
      </c>
      <c r="N35" s="25"/>
      <c r="O35" s="25">
        <f t="shared" si="4"/>
        <v>77.40805604203153</v>
      </c>
      <c r="P35" s="26">
        <f t="shared" si="0"/>
        <v>85.8252427184466</v>
      </c>
      <c r="Q35" s="26"/>
      <c r="R35" s="26">
        <f t="shared" si="5"/>
        <v>85.8252427184466</v>
      </c>
      <c r="S35" s="1" t="e">
        <f>J35/#REF!*100</f>
        <v>#REF!</v>
      </c>
      <c r="T35" s="1"/>
      <c r="U35" s="1" t="e">
        <f>L35/#REF!*100</f>
        <v>#REF!</v>
      </c>
    </row>
    <row r="36" spans="1:21" s="14" customFormat="1" ht="40.5" customHeight="1">
      <c r="A36" s="21" t="s">
        <v>84</v>
      </c>
      <c r="B36" s="24" t="s">
        <v>85</v>
      </c>
      <c r="C36" s="24" t="s">
        <v>22</v>
      </c>
      <c r="D36" s="39">
        <v>228.4</v>
      </c>
      <c r="E36" s="39"/>
      <c r="F36" s="2">
        <f t="shared" si="2"/>
        <v>228.4</v>
      </c>
      <c r="G36" s="39">
        <v>206</v>
      </c>
      <c r="H36" s="39"/>
      <c r="I36" s="2">
        <f t="shared" si="9"/>
        <v>206</v>
      </c>
      <c r="J36" s="2">
        <v>176.8</v>
      </c>
      <c r="K36" s="30"/>
      <c r="L36" s="29">
        <f t="shared" si="3"/>
        <v>176.8</v>
      </c>
      <c r="M36" s="29">
        <f t="shared" si="7"/>
        <v>77.40805604203153</v>
      </c>
      <c r="N36" s="29"/>
      <c r="O36" s="29">
        <f t="shared" si="4"/>
        <v>77.40805604203153</v>
      </c>
      <c r="P36" s="30">
        <f t="shared" si="0"/>
        <v>85.8252427184466</v>
      </c>
      <c r="Q36" s="30"/>
      <c r="R36" s="30">
        <f t="shared" si="5"/>
        <v>85.8252427184466</v>
      </c>
      <c r="S36" s="1" t="e">
        <f>J36/#REF!*100</f>
        <v>#REF!</v>
      </c>
      <c r="T36" s="1"/>
      <c r="U36" s="1" t="e">
        <f>L36/#REF!*100</f>
        <v>#REF!</v>
      </c>
    </row>
    <row r="37" spans="1:21" s="14" customFormat="1" ht="26.25" customHeight="1">
      <c r="A37" s="19" t="s">
        <v>170</v>
      </c>
      <c r="B37" s="24" t="s">
        <v>171</v>
      </c>
      <c r="C37" s="24"/>
      <c r="D37" s="37"/>
      <c r="E37" s="37"/>
      <c r="F37" s="1"/>
      <c r="G37" s="37"/>
      <c r="H37" s="37">
        <v>49.9</v>
      </c>
      <c r="I37" s="1">
        <f t="shared" si="9"/>
        <v>49.9</v>
      </c>
      <c r="J37" s="1"/>
      <c r="K37" s="26"/>
      <c r="L37" s="29">
        <f t="shared" si="3"/>
        <v>0</v>
      </c>
      <c r="M37" s="25"/>
      <c r="N37" s="25"/>
      <c r="O37" s="25"/>
      <c r="P37" s="26"/>
      <c r="Q37" s="26"/>
      <c r="R37" s="26">
        <f t="shared" si="5"/>
        <v>0</v>
      </c>
      <c r="S37" s="1"/>
      <c r="T37" s="1"/>
      <c r="U37" s="1"/>
    </row>
    <row r="38" spans="1:21" s="14" customFormat="1" ht="15" customHeight="1">
      <c r="A38" s="13" t="s">
        <v>51</v>
      </c>
      <c r="B38" s="24" t="s">
        <v>86</v>
      </c>
      <c r="C38" s="24"/>
      <c r="D38" s="1">
        <v>957.6</v>
      </c>
      <c r="E38" s="1"/>
      <c r="F38" s="1">
        <f t="shared" si="2"/>
        <v>957.6</v>
      </c>
      <c r="G38" s="1">
        <v>1372</v>
      </c>
      <c r="H38" s="1">
        <v>49.9</v>
      </c>
      <c r="I38" s="1">
        <f t="shared" si="9"/>
        <v>1421.9</v>
      </c>
      <c r="J38" s="1">
        <v>939.7</v>
      </c>
      <c r="K38" s="26"/>
      <c r="L38" s="25">
        <f t="shared" si="3"/>
        <v>939.7</v>
      </c>
      <c r="M38" s="25">
        <f t="shared" si="7"/>
        <v>98.13074352548037</v>
      </c>
      <c r="N38" s="25"/>
      <c r="O38" s="25">
        <f t="shared" si="4"/>
        <v>98.13074352548037</v>
      </c>
      <c r="P38" s="26">
        <f t="shared" si="0"/>
        <v>68.49125364431488</v>
      </c>
      <c r="Q38" s="26"/>
      <c r="R38" s="26">
        <f t="shared" si="5"/>
        <v>66.08762922849708</v>
      </c>
      <c r="S38" s="1"/>
      <c r="T38" s="1"/>
      <c r="U38" s="1" t="e">
        <f>L38/#REF!*100</f>
        <v>#REF!</v>
      </c>
    </row>
    <row r="39" spans="1:21" ht="15" customHeight="1" hidden="1">
      <c r="A39" s="15" t="s">
        <v>53</v>
      </c>
      <c r="B39" s="28" t="s">
        <v>73</v>
      </c>
      <c r="C39" s="28"/>
      <c r="D39" s="2"/>
      <c r="E39" s="2"/>
      <c r="F39" s="1">
        <f t="shared" si="2"/>
        <v>0</v>
      </c>
      <c r="G39" s="2"/>
      <c r="H39" s="2"/>
      <c r="I39" s="1">
        <f t="shared" si="9"/>
        <v>0</v>
      </c>
      <c r="J39" s="2"/>
      <c r="K39" s="31"/>
      <c r="L39" s="25">
        <f t="shared" si="3"/>
        <v>0</v>
      </c>
      <c r="M39" s="25" t="e">
        <f t="shared" si="7"/>
        <v>#DIV/0!</v>
      </c>
      <c r="N39" s="25" t="e">
        <f>K39/E39*100</f>
        <v>#DIV/0!</v>
      </c>
      <c r="O39" s="25" t="e">
        <f t="shared" si="4"/>
        <v>#DIV/0!</v>
      </c>
      <c r="P39" s="26" t="e">
        <f t="shared" si="0"/>
        <v>#DIV/0!</v>
      </c>
      <c r="Q39" s="26" t="e">
        <f t="shared" si="1"/>
        <v>#DIV/0!</v>
      </c>
      <c r="R39" s="26" t="e">
        <f t="shared" si="5"/>
        <v>#DIV/0!</v>
      </c>
      <c r="S39" s="2"/>
      <c r="T39" s="2"/>
      <c r="U39" s="2"/>
    </row>
    <row r="40" spans="1:21" ht="17.25" customHeight="1" hidden="1">
      <c r="A40" s="11" t="s">
        <v>54</v>
      </c>
      <c r="B40" s="28" t="s">
        <v>74</v>
      </c>
      <c r="C40" s="28"/>
      <c r="D40" s="39">
        <v>450</v>
      </c>
      <c r="E40" s="39"/>
      <c r="F40" s="1">
        <f t="shared" si="2"/>
        <v>450</v>
      </c>
      <c r="G40" s="2"/>
      <c r="H40" s="2"/>
      <c r="I40" s="1">
        <f t="shared" si="9"/>
        <v>0</v>
      </c>
      <c r="J40" s="2"/>
      <c r="K40" s="31"/>
      <c r="L40" s="25">
        <f t="shared" si="3"/>
        <v>0</v>
      </c>
      <c r="M40" s="25">
        <f t="shared" si="7"/>
        <v>0</v>
      </c>
      <c r="N40" s="25" t="e">
        <f>K40/E40*100</f>
        <v>#DIV/0!</v>
      </c>
      <c r="O40" s="25">
        <f t="shared" si="4"/>
        <v>0</v>
      </c>
      <c r="P40" s="26" t="e">
        <f t="shared" si="0"/>
        <v>#DIV/0!</v>
      </c>
      <c r="Q40" s="26" t="e">
        <f t="shared" si="1"/>
        <v>#DIV/0!</v>
      </c>
      <c r="R40" s="26" t="e">
        <f t="shared" si="5"/>
        <v>#DIV/0!</v>
      </c>
      <c r="S40" s="1"/>
      <c r="T40" s="1"/>
      <c r="U40" s="2" t="e">
        <f>L40/#REF!*100</f>
        <v>#REF!</v>
      </c>
    </row>
    <row r="41" spans="1:21" ht="17.25" customHeight="1" hidden="1">
      <c r="A41" s="11" t="s">
        <v>88</v>
      </c>
      <c r="B41" s="28" t="s">
        <v>87</v>
      </c>
      <c r="C41" s="28"/>
      <c r="D41" s="39">
        <v>50</v>
      </c>
      <c r="E41" s="39"/>
      <c r="F41" s="1">
        <f t="shared" si="2"/>
        <v>50</v>
      </c>
      <c r="G41" s="2"/>
      <c r="H41" s="2"/>
      <c r="I41" s="1">
        <f t="shared" si="9"/>
        <v>0</v>
      </c>
      <c r="J41" s="2"/>
      <c r="K41" s="31"/>
      <c r="L41" s="25">
        <f t="shared" si="3"/>
        <v>0</v>
      </c>
      <c r="M41" s="25">
        <f t="shared" si="7"/>
        <v>0</v>
      </c>
      <c r="N41" s="25" t="e">
        <f>K41/E41*100</f>
        <v>#DIV/0!</v>
      </c>
      <c r="O41" s="25">
        <f t="shared" si="4"/>
        <v>0</v>
      </c>
      <c r="P41" s="26" t="e">
        <f t="shared" si="0"/>
        <v>#DIV/0!</v>
      </c>
      <c r="Q41" s="26" t="e">
        <f t="shared" si="1"/>
        <v>#DIV/0!</v>
      </c>
      <c r="R41" s="26" t="e">
        <f t="shared" si="5"/>
        <v>#DIV/0!</v>
      </c>
      <c r="S41" s="1"/>
      <c r="T41" s="1"/>
      <c r="U41" s="2"/>
    </row>
    <row r="42" spans="1:21" s="14" customFormat="1" ht="17.25" customHeight="1">
      <c r="A42" s="16" t="s">
        <v>100</v>
      </c>
      <c r="B42" s="24" t="s">
        <v>99</v>
      </c>
      <c r="C42" s="24"/>
      <c r="D42" s="37">
        <v>432.8</v>
      </c>
      <c r="E42" s="37"/>
      <c r="F42" s="1">
        <f t="shared" si="2"/>
        <v>432.8</v>
      </c>
      <c r="G42" s="1">
        <v>82.8</v>
      </c>
      <c r="H42" s="37">
        <v>6</v>
      </c>
      <c r="I42" s="1">
        <f t="shared" si="9"/>
        <v>88.8</v>
      </c>
      <c r="J42" s="1">
        <v>64.3</v>
      </c>
      <c r="K42" s="26">
        <v>3.2</v>
      </c>
      <c r="L42" s="25">
        <f t="shared" si="3"/>
        <v>67.5</v>
      </c>
      <c r="M42" s="25">
        <f t="shared" si="7"/>
        <v>14.856746765249538</v>
      </c>
      <c r="N42" s="25"/>
      <c r="O42" s="25">
        <f t="shared" si="4"/>
        <v>15.596118299445472</v>
      </c>
      <c r="P42" s="26">
        <f t="shared" si="0"/>
        <v>77.65700483091787</v>
      </c>
      <c r="Q42" s="26">
        <f t="shared" si="1"/>
        <v>53.333333333333336</v>
      </c>
      <c r="R42" s="26">
        <f t="shared" si="5"/>
        <v>76.01351351351352</v>
      </c>
      <c r="S42" s="1"/>
      <c r="T42" s="1"/>
      <c r="U42" s="1"/>
    </row>
    <row r="43" spans="1:21" s="14" customFormat="1" ht="17.25" customHeight="1" hidden="1">
      <c r="A43" s="16" t="s">
        <v>81</v>
      </c>
      <c r="B43" s="24" t="s">
        <v>80</v>
      </c>
      <c r="C43" s="24"/>
      <c r="D43" s="37"/>
      <c r="E43" s="37"/>
      <c r="F43" s="1">
        <f t="shared" si="2"/>
        <v>0</v>
      </c>
      <c r="G43" s="1"/>
      <c r="H43" s="1"/>
      <c r="I43" s="1">
        <f t="shared" si="9"/>
        <v>0</v>
      </c>
      <c r="J43" s="1"/>
      <c r="K43" s="32"/>
      <c r="L43" s="25">
        <f t="shared" si="3"/>
        <v>0</v>
      </c>
      <c r="M43" s="25" t="e">
        <f t="shared" si="7"/>
        <v>#DIV/0!</v>
      </c>
      <c r="N43" s="25" t="e">
        <f>K43/E43*100</f>
        <v>#DIV/0!</v>
      </c>
      <c r="O43" s="25" t="e">
        <f t="shared" si="4"/>
        <v>#DIV/0!</v>
      </c>
      <c r="P43" s="26" t="e">
        <f t="shared" si="0"/>
        <v>#DIV/0!</v>
      </c>
      <c r="Q43" s="26" t="e">
        <f t="shared" si="1"/>
        <v>#DIV/0!</v>
      </c>
      <c r="R43" s="26" t="e">
        <f t="shared" si="5"/>
        <v>#DIV/0!</v>
      </c>
      <c r="S43" s="1"/>
      <c r="T43" s="1"/>
      <c r="U43" s="1"/>
    </row>
    <row r="44" spans="1:21" s="14" customFormat="1" ht="17.25" customHeight="1">
      <c r="A44" s="16" t="s">
        <v>112</v>
      </c>
      <c r="B44" s="24" t="s">
        <v>111</v>
      </c>
      <c r="C44" s="24"/>
      <c r="D44" s="37">
        <v>0</v>
      </c>
      <c r="E44" s="37"/>
      <c r="F44" s="1">
        <f t="shared" si="2"/>
        <v>0</v>
      </c>
      <c r="G44" s="1"/>
      <c r="H44" s="1">
        <v>1427</v>
      </c>
      <c r="I44" s="1">
        <f t="shared" si="9"/>
        <v>1427</v>
      </c>
      <c r="J44" s="1"/>
      <c r="K44" s="26">
        <v>134.1</v>
      </c>
      <c r="L44" s="25">
        <f t="shared" si="3"/>
        <v>134.1</v>
      </c>
      <c r="M44" s="25"/>
      <c r="N44" s="25"/>
      <c r="O44" s="25"/>
      <c r="P44" s="26"/>
      <c r="Q44" s="26">
        <f t="shared" si="1"/>
        <v>9.397337070777855</v>
      </c>
      <c r="R44" s="26">
        <f t="shared" si="5"/>
        <v>9.397337070777855</v>
      </c>
      <c r="S44" s="1"/>
      <c r="T44" s="1"/>
      <c r="U44" s="1"/>
    </row>
    <row r="45" spans="1:21" s="14" customFormat="1" ht="27.75" customHeight="1">
      <c r="A45" s="16" t="s">
        <v>114</v>
      </c>
      <c r="B45" s="24" t="s">
        <v>113</v>
      </c>
      <c r="C45" s="24"/>
      <c r="D45" s="37"/>
      <c r="E45" s="37"/>
      <c r="F45" s="1">
        <f t="shared" si="2"/>
        <v>0</v>
      </c>
      <c r="G45" s="1"/>
      <c r="H45" s="1">
        <v>442.4</v>
      </c>
      <c r="I45" s="1">
        <f t="shared" si="9"/>
        <v>442.4</v>
      </c>
      <c r="J45" s="1"/>
      <c r="K45" s="26">
        <v>227.4</v>
      </c>
      <c r="L45" s="25">
        <f t="shared" si="3"/>
        <v>227.4</v>
      </c>
      <c r="M45" s="25"/>
      <c r="N45" s="25"/>
      <c r="O45" s="25"/>
      <c r="P45" s="26"/>
      <c r="Q45" s="26">
        <f t="shared" si="1"/>
        <v>51.40144665461121</v>
      </c>
      <c r="R45" s="26">
        <f t="shared" si="5"/>
        <v>51.40144665461121</v>
      </c>
      <c r="S45" s="1"/>
      <c r="T45" s="1"/>
      <c r="U45" s="1"/>
    </row>
    <row r="46" spans="1:21" s="14" customFormat="1" ht="27.75" customHeight="1" hidden="1">
      <c r="A46" s="22" t="s">
        <v>120</v>
      </c>
      <c r="B46" s="24" t="s">
        <v>119</v>
      </c>
      <c r="C46" s="24"/>
      <c r="D46" s="37"/>
      <c r="E46" s="37"/>
      <c r="F46" s="1">
        <f t="shared" si="2"/>
        <v>0</v>
      </c>
      <c r="G46" s="1"/>
      <c r="H46" s="1"/>
      <c r="I46" s="1">
        <f t="shared" si="9"/>
        <v>0</v>
      </c>
      <c r="J46" s="1"/>
      <c r="K46" s="26"/>
      <c r="L46" s="25">
        <f t="shared" si="3"/>
        <v>0</v>
      </c>
      <c r="M46" s="25"/>
      <c r="N46" s="25"/>
      <c r="O46" s="25"/>
      <c r="P46" s="26" t="e">
        <f t="shared" si="0"/>
        <v>#DIV/0!</v>
      </c>
      <c r="Q46" s="26" t="e">
        <f t="shared" si="1"/>
        <v>#DIV/0!</v>
      </c>
      <c r="R46" s="26" t="e">
        <f t="shared" si="5"/>
        <v>#DIV/0!</v>
      </c>
      <c r="S46" s="1"/>
      <c r="T46" s="1"/>
      <c r="U46" s="1"/>
    </row>
    <row r="47" spans="1:21" s="14" customFormat="1" ht="27.75" customHeight="1" hidden="1">
      <c r="A47" s="19" t="s">
        <v>129</v>
      </c>
      <c r="B47" s="24" t="s">
        <v>126</v>
      </c>
      <c r="C47" s="24"/>
      <c r="D47" s="37"/>
      <c r="E47" s="37"/>
      <c r="F47" s="1">
        <f t="shared" si="2"/>
        <v>0</v>
      </c>
      <c r="G47" s="1"/>
      <c r="H47" s="1">
        <v>0</v>
      </c>
      <c r="I47" s="1">
        <f t="shared" si="9"/>
        <v>0</v>
      </c>
      <c r="J47" s="1"/>
      <c r="K47" s="26">
        <v>0</v>
      </c>
      <c r="L47" s="25">
        <f t="shared" si="3"/>
        <v>0</v>
      </c>
      <c r="M47" s="25"/>
      <c r="N47" s="25"/>
      <c r="O47" s="25"/>
      <c r="P47" s="26" t="e">
        <f t="shared" si="0"/>
        <v>#DIV/0!</v>
      </c>
      <c r="Q47" s="26" t="e">
        <f t="shared" si="1"/>
        <v>#DIV/0!</v>
      </c>
      <c r="R47" s="26" t="e">
        <f t="shared" si="5"/>
        <v>#DIV/0!</v>
      </c>
      <c r="S47" s="1"/>
      <c r="T47" s="1"/>
      <c r="U47" s="1"/>
    </row>
    <row r="48" spans="1:21" s="14" customFormat="1" ht="27.75" customHeight="1">
      <c r="A48" s="19" t="s">
        <v>120</v>
      </c>
      <c r="B48" s="24" t="s">
        <v>119</v>
      </c>
      <c r="C48" s="24"/>
      <c r="D48" s="37"/>
      <c r="E48" s="37"/>
      <c r="F48" s="1"/>
      <c r="G48" s="1"/>
      <c r="H48" s="1">
        <v>150</v>
      </c>
      <c r="I48" s="1">
        <f t="shared" si="9"/>
        <v>150</v>
      </c>
      <c r="J48" s="1"/>
      <c r="K48" s="26">
        <v>99.6</v>
      </c>
      <c r="L48" s="25">
        <f t="shared" si="3"/>
        <v>99.6</v>
      </c>
      <c r="M48" s="25"/>
      <c r="N48" s="25"/>
      <c r="O48" s="25"/>
      <c r="P48" s="26"/>
      <c r="Q48" s="26">
        <f t="shared" si="1"/>
        <v>66.39999999999999</v>
      </c>
      <c r="R48" s="26">
        <f t="shared" si="5"/>
        <v>66.39999999999999</v>
      </c>
      <c r="S48" s="1"/>
      <c r="T48" s="1"/>
      <c r="U48" s="1"/>
    </row>
    <row r="49" spans="1:21" s="14" customFormat="1" ht="27.75" customHeight="1">
      <c r="A49" s="19" t="s">
        <v>132</v>
      </c>
      <c r="B49" s="24" t="s">
        <v>131</v>
      </c>
      <c r="C49" s="24"/>
      <c r="D49" s="37"/>
      <c r="E49" s="37"/>
      <c r="F49" s="1">
        <f t="shared" si="2"/>
        <v>0</v>
      </c>
      <c r="G49" s="1"/>
      <c r="H49" s="1">
        <v>5400</v>
      </c>
      <c r="I49" s="1">
        <f t="shared" si="9"/>
        <v>5400</v>
      </c>
      <c r="J49" s="1"/>
      <c r="K49" s="26">
        <v>1478.1</v>
      </c>
      <c r="L49" s="25">
        <f t="shared" si="3"/>
        <v>1478.1</v>
      </c>
      <c r="M49" s="25"/>
      <c r="N49" s="25"/>
      <c r="O49" s="25"/>
      <c r="P49" s="26"/>
      <c r="Q49" s="26">
        <f t="shared" si="1"/>
        <v>27.37222222222222</v>
      </c>
      <c r="R49" s="26">
        <f t="shared" si="5"/>
        <v>27.37222222222222</v>
      </c>
      <c r="S49" s="1"/>
      <c r="T49" s="1"/>
      <c r="U49" s="1"/>
    </row>
    <row r="50" spans="1:21" s="23" customFormat="1" ht="27.75" customHeight="1">
      <c r="A50" s="19" t="s">
        <v>102</v>
      </c>
      <c r="B50" s="24" t="s">
        <v>101</v>
      </c>
      <c r="C50" s="24"/>
      <c r="D50" s="1">
        <v>4780</v>
      </c>
      <c r="E50" s="37">
        <v>0</v>
      </c>
      <c r="F50" s="1">
        <f t="shared" si="2"/>
        <v>4780</v>
      </c>
      <c r="G50" s="37">
        <v>1854.8</v>
      </c>
      <c r="H50" s="37">
        <v>196.9</v>
      </c>
      <c r="I50" s="1">
        <f t="shared" si="9"/>
        <v>2051.7</v>
      </c>
      <c r="J50" s="1">
        <v>767.4</v>
      </c>
      <c r="K50" s="26">
        <v>67.4</v>
      </c>
      <c r="L50" s="25">
        <f t="shared" si="3"/>
        <v>834.8</v>
      </c>
      <c r="M50" s="25">
        <f t="shared" si="7"/>
        <v>16.05439330543933</v>
      </c>
      <c r="N50" s="25"/>
      <c r="O50" s="25">
        <f t="shared" si="4"/>
        <v>17.464435146443513</v>
      </c>
      <c r="P50" s="26">
        <f t="shared" si="0"/>
        <v>41.373733017036876</v>
      </c>
      <c r="Q50" s="26">
        <f t="shared" si="1"/>
        <v>34.23057389537837</v>
      </c>
      <c r="R50" s="26">
        <f t="shared" si="5"/>
        <v>40.68820977725788</v>
      </c>
      <c r="S50" s="1" t="e">
        <f>J50/#REF!*100</f>
        <v>#REF!</v>
      </c>
      <c r="T50" s="1"/>
      <c r="U50" s="1" t="e">
        <f>L50/#REF!*100</f>
        <v>#REF!</v>
      </c>
    </row>
    <row r="51" spans="1:21" ht="18.75" customHeight="1" hidden="1">
      <c r="A51" s="11" t="s">
        <v>52</v>
      </c>
      <c r="B51" s="28" t="s">
        <v>74</v>
      </c>
      <c r="C51" s="28"/>
      <c r="D51" s="39">
        <v>600</v>
      </c>
      <c r="E51" s="39">
        <v>1919</v>
      </c>
      <c r="F51" s="1">
        <f t="shared" si="2"/>
        <v>2519</v>
      </c>
      <c r="G51" s="39">
        <v>600</v>
      </c>
      <c r="H51" s="2"/>
      <c r="I51" s="1">
        <f t="shared" si="9"/>
        <v>600</v>
      </c>
      <c r="J51" s="2">
        <v>394.5</v>
      </c>
      <c r="K51" s="31"/>
      <c r="L51" s="25">
        <f t="shared" si="3"/>
        <v>394.5</v>
      </c>
      <c r="M51" s="25">
        <f t="shared" si="7"/>
        <v>65.75</v>
      </c>
      <c r="N51" s="25">
        <f>K51/E51*100</f>
        <v>0</v>
      </c>
      <c r="O51" s="25">
        <f t="shared" si="4"/>
        <v>15.660976578007146</v>
      </c>
      <c r="P51" s="26">
        <f t="shared" si="0"/>
        <v>65.75</v>
      </c>
      <c r="Q51" s="26" t="e">
        <f t="shared" si="1"/>
        <v>#DIV/0!</v>
      </c>
      <c r="R51" s="26">
        <f t="shared" si="5"/>
        <v>65.75</v>
      </c>
      <c r="S51" s="2" t="e">
        <f>J51/#REF!*100</f>
        <v>#REF!</v>
      </c>
      <c r="T51" s="1"/>
      <c r="U51" s="2" t="e">
        <f>L51/#REF!*100</f>
        <v>#REF!</v>
      </c>
    </row>
    <row r="52" spans="1:21" ht="25.5" customHeight="1" hidden="1">
      <c r="A52" s="11" t="s">
        <v>14</v>
      </c>
      <c r="B52" s="24" t="s">
        <v>60</v>
      </c>
      <c r="C52" s="28"/>
      <c r="D52" s="39" t="s">
        <v>43</v>
      </c>
      <c r="E52" s="39"/>
      <c r="F52" s="1">
        <f t="shared" si="2"/>
        <v>0</v>
      </c>
      <c r="G52" s="2"/>
      <c r="H52" s="2"/>
      <c r="I52" s="1">
        <f t="shared" si="9"/>
        <v>0</v>
      </c>
      <c r="J52" s="1"/>
      <c r="K52" s="31"/>
      <c r="L52" s="25">
        <f t="shared" si="3"/>
        <v>0</v>
      </c>
      <c r="M52" s="25" t="e">
        <f t="shared" si="7"/>
        <v>#DIV/0!</v>
      </c>
      <c r="N52" s="25" t="e">
        <f>K52/E52*100</f>
        <v>#DIV/0!</v>
      </c>
      <c r="O52" s="25" t="e">
        <f t="shared" si="4"/>
        <v>#DIV/0!</v>
      </c>
      <c r="P52" s="26" t="e">
        <f t="shared" si="0"/>
        <v>#DIV/0!</v>
      </c>
      <c r="Q52" s="26" t="e">
        <f t="shared" si="1"/>
        <v>#DIV/0!</v>
      </c>
      <c r="R52" s="26" t="e">
        <f t="shared" si="5"/>
        <v>#DIV/0!</v>
      </c>
      <c r="S52" s="1"/>
      <c r="T52" s="1"/>
      <c r="U52" s="2"/>
    </row>
    <row r="53" spans="1:21" ht="25.5" customHeight="1">
      <c r="A53" s="16" t="s">
        <v>168</v>
      </c>
      <c r="B53" s="24" t="s">
        <v>169</v>
      </c>
      <c r="C53" s="28"/>
      <c r="D53" s="39"/>
      <c r="E53" s="39"/>
      <c r="F53" s="1"/>
      <c r="G53" s="1">
        <v>612</v>
      </c>
      <c r="H53" s="2"/>
      <c r="I53" s="1">
        <f t="shared" si="9"/>
        <v>612</v>
      </c>
      <c r="J53" s="1"/>
      <c r="K53" s="31"/>
      <c r="L53" s="25"/>
      <c r="M53" s="25"/>
      <c r="N53" s="25"/>
      <c r="O53" s="25"/>
      <c r="P53" s="26"/>
      <c r="Q53" s="26"/>
      <c r="R53" s="26"/>
      <c r="S53" s="1"/>
      <c r="T53" s="1"/>
      <c r="U53" s="2"/>
    </row>
    <row r="54" spans="1:21" ht="25.5" customHeight="1">
      <c r="A54" s="16" t="s">
        <v>116</v>
      </c>
      <c r="B54" s="24" t="s">
        <v>115</v>
      </c>
      <c r="C54" s="28"/>
      <c r="D54" s="39"/>
      <c r="E54" s="39"/>
      <c r="F54" s="1"/>
      <c r="G54" s="2"/>
      <c r="H54" s="1">
        <v>360</v>
      </c>
      <c r="I54" s="1">
        <f t="shared" si="9"/>
        <v>360</v>
      </c>
      <c r="J54" s="1"/>
      <c r="K54" s="31"/>
      <c r="L54" s="25"/>
      <c r="M54" s="25"/>
      <c r="N54" s="25"/>
      <c r="O54" s="25"/>
      <c r="P54" s="26"/>
      <c r="Q54" s="26"/>
      <c r="R54" s="26"/>
      <c r="S54" s="1"/>
      <c r="T54" s="1"/>
      <c r="U54" s="2"/>
    </row>
    <row r="55" spans="1:21" s="23" customFormat="1" ht="16.5" customHeight="1">
      <c r="A55" s="13" t="s">
        <v>55</v>
      </c>
      <c r="B55" s="24" t="s">
        <v>118</v>
      </c>
      <c r="C55" s="24"/>
      <c r="D55" s="37">
        <v>2118</v>
      </c>
      <c r="E55" s="1">
        <f>E56</f>
        <v>0</v>
      </c>
      <c r="F55" s="1">
        <f t="shared" si="2"/>
        <v>2118</v>
      </c>
      <c r="G55" s="1">
        <v>3546.2</v>
      </c>
      <c r="H55" s="1">
        <f>H56</f>
        <v>0</v>
      </c>
      <c r="I55" s="1">
        <f t="shared" si="9"/>
        <v>3546.2</v>
      </c>
      <c r="J55" s="37">
        <v>3414.3</v>
      </c>
      <c r="K55" s="26">
        <f>SUM(K56:K56)</f>
        <v>0</v>
      </c>
      <c r="L55" s="25">
        <f t="shared" si="3"/>
        <v>3414.3</v>
      </c>
      <c r="M55" s="25">
        <f t="shared" si="7"/>
        <v>161.20396600566573</v>
      </c>
      <c r="N55" s="25"/>
      <c r="O55" s="25">
        <f t="shared" si="4"/>
        <v>161.20396600566573</v>
      </c>
      <c r="P55" s="26">
        <f t="shared" si="0"/>
        <v>96.28052563307203</v>
      </c>
      <c r="Q55" s="26"/>
      <c r="R55" s="26">
        <f t="shared" si="5"/>
        <v>96.28052563307203</v>
      </c>
      <c r="S55" s="1" t="e">
        <f>J55/#REF!*100</f>
        <v>#REF!</v>
      </c>
      <c r="T55" s="1"/>
      <c r="U55" s="1" t="e">
        <f>L55/#REF!*100</f>
        <v>#REF!</v>
      </c>
    </row>
    <row r="56" spans="1:21" ht="17.25" customHeight="1" hidden="1">
      <c r="A56" s="11" t="s">
        <v>56</v>
      </c>
      <c r="B56" s="28" t="s">
        <v>75</v>
      </c>
      <c r="C56" s="28"/>
      <c r="D56" s="39">
        <v>1000</v>
      </c>
      <c r="E56" s="39"/>
      <c r="F56" s="1">
        <f t="shared" si="2"/>
        <v>1000</v>
      </c>
      <c r="G56" s="2">
        <v>1075.5</v>
      </c>
      <c r="H56" s="2"/>
      <c r="I56" s="1">
        <f t="shared" si="9"/>
        <v>1075.5</v>
      </c>
      <c r="J56" s="2">
        <v>914.4</v>
      </c>
      <c r="K56" s="31"/>
      <c r="L56" s="25">
        <f t="shared" si="3"/>
        <v>914.4</v>
      </c>
      <c r="M56" s="25">
        <f t="shared" si="7"/>
        <v>91.44</v>
      </c>
      <c r="N56" s="25" t="e">
        <f aca="true" t="shared" si="10" ref="N56:N65">K56/E56*100</f>
        <v>#DIV/0!</v>
      </c>
      <c r="O56" s="25">
        <f t="shared" si="4"/>
        <v>91.44</v>
      </c>
      <c r="P56" s="26">
        <f t="shared" si="0"/>
        <v>85.02092050209204</v>
      </c>
      <c r="Q56" s="26" t="e">
        <f t="shared" si="1"/>
        <v>#DIV/0!</v>
      </c>
      <c r="R56" s="26">
        <f t="shared" si="5"/>
        <v>85.02092050209204</v>
      </c>
      <c r="S56" s="2"/>
      <c r="T56" s="2"/>
      <c r="U56" s="2"/>
    </row>
    <row r="57" spans="1:21" ht="12.75" customHeight="1" hidden="1">
      <c r="A57" s="16" t="s">
        <v>33</v>
      </c>
      <c r="B57" s="24" t="s">
        <v>61</v>
      </c>
      <c r="C57" s="24"/>
      <c r="D57" s="37"/>
      <c r="E57" s="37"/>
      <c r="F57" s="1">
        <f t="shared" si="2"/>
        <v>0</v>
      </c>
      <c r="G57" s="1">
        <f>G58</f>
        <v>0</v>
      </c>
      <c r="H57" s="1">
        <f>H58</f>
        <v>0</v>
      </c>
      <c r="I57" s="1">
        <f t="shared" si="9"/>
        <v>0</v>
      </c>
      <c r="J57" s="1"/>
      <c r="K57" s="31"/>
      <c r="L57" s="25">
        <f t="shared" si="3"/>
        <v>0</v>
      </c>
      <c r="M57" s="25" t="e">
        <f t="shared" si="7"/>
        <v>#DIV/0!</v>
      </c>
      <c r="N57" s="25" t="e">
        <f t="shared" si="10"/>
        <v>#DIV/0!</v>
      </c>
      <c r="O57" s="25" t="e">
        <f t="shared" si="4"/>
        <v>#DIV/0!</v>
      </c>
      <c r="P57" s="26" t="e">
        <f t="shared" si="0"/>
        <v>#DIV/0!</v>
      </c>
      <c r="Q57" s="26" t="e">
        <f t="shared" si="1"/>
        <v>#DIV/0!</v>
      </c>
      <c r="R57" s="26" t="e">
        <f t="shared" si="5"/>
        <v>#DIV/0!</v>
      </c>
      <c r="S57" s="2" t="e">
        <f>J57/#REF!*100</f>
        <v>#REF!</v>
      </c>
      <c r="T57" s="1"/>
      <c r="U57" s="2" t="e">
        <f>L57/#REF!*100</f>
        <v>#REF!</v>
      </c>
    </row>
    <row r="58" spans="1:21" ht="12.75" customHeight="1" hidden="1">
      <c r="A58" s="11" t="s">
        <v>34</v>
      </c>
      <c r="B58" s="24" t="s">
        <v>62</v>
      </c>
      <c r="C58" s="28"/>
      <c r="D58" s="39"/>
      <c r="E58" s="39"/>
      <c r="F58" s="1">
        <f t="shared" si="2"/>
        <v>0</v>
      </c>
      <c r="G58" s="2"/>
      <c r="H58" s="2"/>
      <c r="I58" s="1">
        <f t="shared" si="9"/>
        <v>0</v>
      </c>
      <c r="J58" s="1"/>
      <c r="K58" s="31"/>
      <c r="L58" s="25">
        <f t="shared" si="3"/>
        <v>0</v>
      </c>
      <c r="M58" s="25" t="e">
        <f t="shared" si="7"/>
        <v>#DIV/0!</v>
      </c>
      <c r="N58" s="25" t="e">
        <f t="shared" si="10"/>
        <v>#DIV/0!</v>
      </c>
      <c r="O58" s="25" t="e">
        <f t="shared" si="4"/>
        <v>#DIV/0!</v>
      </c>
      <c r="P58" s="26" t="e">
        <f t="shared" si="0"/>
        <v>#DIV/0!</v>
      </c>
      <c r="Q58" s="26" t="e">
        <f t="shared" si="1"/>
        <v>#DIV/0!</v>
      </c>
      <c r="R58" s="26" t="e">
        <f t="shared" si="5"/>
        <v>#DIV/0!</v>
      </c>
      <c r="S58" s="2" t="e">
        <f>J58/#REF!*100</f>
        <v>#REF!</v>
      </c>
      <c r="T58" s="1"/>
      <c r="U58" s="2" t="e">
        <f>L58/#REF!*100</f>
        <v>#REF!</v>
      </c>
    </row>
    <row r="59" spans="1:21" ht="12.75" hidden="1">
      <c r="A59" s="16" t="s">
        <v>36</v>
      </c>
      <c r="B59" s="24"/>
      <c r="C59" s="24"/>
      <c r="D59" s="1">
        <f aca="true" t="shared" si="11" ref="D59:K59">D60+D61</f>
        <v>0</v>
      </c>
      <c r="E59" s="1">
        <f t="shared" si="11"/>
        <v>0</v>
      </c>
      <c r="F59" s="1">
        <f t="shared" si="2"/>
        <v>0</v>
      </c>
      <c r="G59" s="1">
        <f t="shared" si="11"/>
        <v>0</v>
      </c>
      <c r="H59" s="1">
        <f t="shared" si="11"/>
        <v>0</v>
      </c>
      <c r="I59" s="1">
        <f t="shared" si="9"/>
        <v>0</v>
      </c>
      <c r="J59" s="1">
        <f t="shared" si="11"/>
        <v>0</v>
      </c>
      <c r="K59" s="32">
        <f t="shared" si="11"/>
        <v>0</v>
      </c>
      <c r="L59" s="25">
        <f t="shared" si="3"/>
        <v>0</v>
      </c>
      <c r="M59" s="25" t="e">
        <f t="shared" si="7"/>
        <v>#DIV/0!</v>
      </c>
      <c r="N59" s="25" t="e">
        <f t="shared" si="10"/>
        <v>#DIV/0!</v>
      </c>
      <c r="O59" s="25" t="e">
        <f t="shared" si="4"/>
        <v>#DIV/0!</v>
      </c>
      <c r="P59" s="26" t="e">
        <f t="shared" si="0"/>
        <v>#DIV/0!</v>
      </c>
      <c r="Q59" s="26" t="e">
        <f t="shared" si="1"/>
        <v>#DIV/0!</v>
      </c>
      <c r="R59" s="26" t="e">
        <f t="shared" si="5"/>
        <v>#DIV/0!</v>
      </c>
      <c r="S59" s="1" t="e">
        <f>J59/#REF!*100</f>
        <v>#REF!</v>
      </c>
      <c r="T59" s="1"/>
      <c r="U59" s="1" t="e">
        <f>L59/#REF!*100</f>
        <v>#REF!</v>
      </c>
    </row>
    <row r="60" spans="1:21" ht="26.25" hidden="1">
      <c r="A60" s="11" t="s">
        <v>37</v>
      </c>
      <c r="B60" s="24"/>
      <c r="C60" s="28"/>
      <c r="D60" s="39"/>
      <c r="E60" s="39"/>
      <c r="F60" s="1">
        <f t="shared" si="2"/>
        <v>0</v>
      </c>
      <c r="G60" s="39"/>
      <c r="H60" s="2"/>
      <c r="I60" s="1">
        <f t="shared" si="9"/>
        <v>0</v>
      </c>
      <c r="J60" s="2"/>
      <c r="K60" s="31"/>
      <c r="L60" s="25">
        <f t="shared" si="3"/>
        <v>0</v>
      </c>
      <c r="M60" s="25" t="e">
        <f t="shared" si="7"/>
        <v>#DIV/0!</v>
      </c>
      <c r="N60" s="25" t="e">
        <f t="shared" si="10"/>
        <v>#DIV/0!</v>
      </c>
      <c r="O60" s="25" t="e">
        <f t="shared" si="4"/>
        <v>#DIV/0!</v>
      </c>
      <c r="P60" s="26" t="e">
        <f t="shared" si="0"/>
        <v>#DIV/0!</v>
      </c>
      <c r="Q60" s="26" t="e">
        <f t="shared" si="1"/>
        <v>#DIV/0!</v>
      </c>
      <c r="R60" s="26" t="e">
        <f t="shared" si="5"/>
        <v>#DIV/0!</v>
      </c>
      <c r="S60" s="2" t="e">
        <f>J60/#REF!*100</f>
        <v>#REF!</v>
      </c>
      <c r="T60" s="1"/>
      <c r="U60" s="2" t="e">
        <f>L60/#REF!*100</f>
        <v>#REF!</v>
      </c>
    </row>
    <row r="61" spans="1:21" ht="12.75" hidden="1">
      <c r="A61" s="11" t="s">
        <v>38</v>
      </c>
      <c r="B61" s="24" t="s">
        <v>63</v>
      </c>
      <c r="C61" s="28"/>
      <c r="D61" s="39"/>
      <c r="E61" s="39"/>
      <c r="F61" s="1">
        <f t="shared" si="2"/>
        <v>0</v>
      </c>
      <c r="G61" s="2"/>
      <c r="H61" s="2"/>
      <c r="I61" s="1">
        <f t="shared" si="9"/>
        <v>0</v>
      </c>
      <c r="J61" s="2"/>
      <c r="K61" s="31"/>
      <c r="L61" s="25">
        <f t="shared" si="3"/>
        <v>0</v>
      </c>
      <c r="M61" s="25" t="e">
        <f t="shared" si="7"/>
        <v>#DIV/0!</v>
      </c>
      <c r="N61" s="25" t="e">
        <f t="shared" si="10"/>
        <v>#DIV/0!</v>
      </c>
      <c r="O61" s="25" t="e">
        <f t="shared" si="4"/>
        <v>#DIV/0!</v>
      </c>
      <c r="P61" s="26" t="e">
        <f t="shared" si="0"/>
        <v>#DIV/0!</v>
      </c>
      <c r="Q61" s="26" t="e">
        <f t="shared" si="1"/>
        <v>#DIV/0!</v>
      </c>
      <c r="R61" s="26" t="e">
        <f t="shared" si="5"/>
        <v>#DIV/0!</v>
      </c>
      <c r="S61" s="2"/>
      <c r="T61" s="1"/>
      <c r="U61" s="2"/>
    </row>
    <row r="62" spans="1:21" ht="12.75" customHeight="1" hidden="1">
      <c r="A62" s="12" t="s">
        <v>17</v>
      </c>
      <c r="B62" s="24" t="s">
        <v>64</v>
      </c>
      <c r="C62" s="24"/>
      <c r="D62" s="37"/>
      <c r="E62" s="37"/>
      <c r="F62" s="1">
        <f t="shared" si="2"/>
        <v>0</v>
      </c>
      <c r="G62" s="1">
        <f>G63</f>
        <v>0</v>
      </c>
      <c r="H62" s="1">
        <f>H63</f>
        <v>0</v>
      </c>
      <c r="I62" s="1">
        <f t="shared" si="9"/>
        <v>0</v>
      </c>
      <c r="J62" s="1"/>
      <c r="K62" s="31"/>
      <c r="L62" s="25">
        <f t="shared" si="3"/>
        <v>0</v>
      </c>
      <c r="M62" s="25" t="e">
        <f t="shared" si="7"/>
        <v>#DIV/0!</v>
      </c>
      <c r="N62" s="25" t="e">
        <f t="shared" si="10"/>
        <v>#DIV/0!</v>
      </c>
      <c r="O62" s="25" t="e">
        <f t="shared" si="4"/>
        <v>#DIV/0!</v>
      </c>
      <c r="P62" s="26" t="e">
        <f t="shared" si="0"/>
        <v>#DIV/0!</v>
      </c>
      <c r="Q62" s="26" t="e">
        <f t="shared" si="1"/>
        <v>#DIV/0!</v>
      </c>
      <c r="R62" s="26" t="e">
        <f t="shared" si="5"/>
        <v>#DIV/0!</v>
      </c>
      <c r="S62" s="2" t="e">
        <f>J62/#REF!*100</f>
        <v>#REF!</v>
      </c>
      <c r="T62" s="1"/>
      <c r="U62" s="1" t="e">
        <f>L62/#REF!*100</f>
        <v>#REF!</v>
      </c>
    </row>
    <row r="63" spans="1:21" ht="12.75" customHeight="1" hidden="1">
      <c r="A63" s="11" t="s">
        <v>18</v>
      </c>
      <c r="B63" s="24" t="s">
        <v>65</v>
      </c>
      <c r="C63" s="28"/>
      <c r="D63" s="39"/>
      <c r="E63" s="39"/>
      <c r="F63" s="1">
        <f t="shared" si="2"/>
        <v>0</v>
      </c>
      <c r="G63" s="2"/>
      <c r="H63" s="2"/>
      <c r="I63" s="1">
        <f t="shared" si="9"/>
        <v>0</v>
      </c>
      <c r="J63" s="1"/>
      <c r="K63" s="31"/>
      <c r="L63" s="25">
        <f t="shared" si="3"/>
        <v>0</v>
      </c>
      <c r="M63" s="25" t="e">
        <f t="shared" si="7"/>
        <v>#DIV/0!</v>
      </c>
      <c r="N63" s="25" t="e">
        <f t="shared" si="10"/>
        <v>#DIV/0!</v>
      </c>
      <c r="O63" s="25" t="e">
        <f t="shared" si="4"/>
        <v>#DIV/0!</v>
      </c>
      <c r="P63" s="26" t="e">
        <f t="shared" si="0"/>
        <v>#DIV/0!</v>
      </c>
      <c r="Q63" s="26" t="e">
        <f t="shared" si="1"/>
        <v>#DIV/0!</v>
      </c>
      <c r="R63" s="26" t="e">
        <f t="shared" si="5"/>
        <v>#DIV/0!</v>
      </c>
      <c r="S63" s="2" t="e">
        <f>J63/#REF!*100</f>
        <v>#REF!</v>
      </c>
      <c r="T63" s="1"/>
      <c r="U63" s="2" t="e">
        <f>L63/#REF!*100</f>
        <v>#REF!</v>
      </c>
    </row>
    <row r="64" spans="1:21" ht="12.75" customHeight="1" hidden="1">
      <c r="A64" s="16" t="s">
        <v>15</v>
      </c>
      <c r="B64" s="24" t="s">
        <v>66</v>
      </c>
      <c r="C64" s="33"/>
      <c r="D64" s="1"/>
      <c r="E64" s="1"/>
      <c r="F64" s="1">
        <f t="shared" si="2"/>
        <v>0</v>
      </c>
      <c r="G64" s="1"/>
      <c r="H64" s="1"/>
      <c r="I64" s="1">
        <f t="shared" si="9"/>
        <v>0</v>
      </c>
      <c r="J64" s="1"/>
      <c r="K64" s="31"/>
      <c r="L64" s="25">
        <f t="shared" si="3"/>
        <v>0</v>
      </c>
      <c r="M64" s="25" t="e">
        <f t="shared" si="7"/>
        <v>#DIV/0!</v>
      </c>
      <c r="N64" s="25" t="e">
        <f t="shared" si="10"/>
        <v>#DIV/0!</v>
      </c>
      <c r="O64" s="25" t="e">
        <f t="shared" si="4"/>
        <v>#DIV/0!</v>
      </c>
      <c r="P64" s="26" t="e">
        <f t="shared" si="0"/>
        <v>#DIV/0!</v>
      </c>
      <c r="Q64" s="26" t="e">
        <f t="shared" si="1"/>
        <v>#DIV/0!</v>
      </c>
      <c r="R64" s="26" t="e">
        <f t="shared" si="5"/>
        <v>#DIV/0!</v>
      </c>
      <c r="S64" s="2" t="e">
        <f>J64/#REF!*100</f>
        <v>#REF!</v>
      </c>
      <c r="T64" s="1"/>
      <c r="U64" s="2"/>
    </row>
    <row r="65" spans="1:21" ht="19.5" customHeight="1" hidden="1">
      <c r="A65" s="12" t="s">
        <v>6</v>
      </c>
      <c r="B65" s="24"/>
      <c r="C65" s="24"/>
      <c r="D65" s="1" t="e">
        <f>D69+#REF!+D70+D71+D74+D72+D76+D80+D81+D78</f>
        <v>#REF!</v>
      </c>
      <c r="E65" s="1" t="e">
        <f>E69+#REF!+E70+E71+E72+E76+E80+E81+E78+E77</f>
        <v>#REF!</v>
      </c>
      <c r="F65" s="1" t="e">
        <f t="shared" si="2"/>
        <v>#REF!</v>
      </c>
      <c r="G65" s="1" t="e">
        <f>G69+#REF!+G70+G71+G72+G74+G76+G80+G81+G78</f>
        <v>#REF!</v>
      </c>
      <c r="H65" s="1" t="e">
        <f>H69+#REF!+H70+H71+H72+H75+H76+H80+H81+H78+H77</f>
        <v>#REF!</v>
      </c>
      <c r="I65" s="1" t="e">
        <f t="shared" si="9"/>
        <v>#REF!</v>
      </c>
      <c r="J65" s="1" t="e">
        <f>J69+#REF!+J70+J71+J72+J74+J76+J80+J81+J78+J77</f>
        <v>#REF!</v>
      </c>
      <c r="K65" s="32" t="e">
        <f>K69+#REF!+K70+K71+K72+K76+K80+K81+K78+K77</f>
        <v>#REF!</v>
      </c>
      <c r="L65" s="25" t="e">
        <f t="shared" si="3"/>
        <v>#REF!</v>
      </c>
      <c r="M65" s="25" t="e">
        <f t="shared" si="7"/>
        <v>#REF!</v>
      </c>
      <c r="N65" s="25" t="e">
        <f t="shared" si="10"/>
        <v>#REF!</v>
      </c>
      <c r="O65" s="25" t="e">
        <f t="shared" si="4"/>
        <v>#REF!</v>
      </c>
      <c r="P65" s="26" t="e">
        <f t="shared" si="0"/>
        <v>#REF!</v>
      </c>
      <c r="Q65" s="26" t="e">
        <f t="shared" si="1"/>
        <v>#REF!</v>
      </c>
      <c r="R65" s="26" t="e">
        <f t="shared" si="5"/>
        <v>#REF!</v>
      </c>
      <c r="S65" s="1" t="e">
        <f>J65/#REF!*100</f>
        <v>#REF!</v>
      </c>
      <c r="T65" s="1"/>
      <c r="U65" s="1" t="e">
        <f>L65/#REF!*100</f>
        <v>#REF!</v>
      </c>
    </row>
    <row r="66" spans="1:21" s="14" customFormat="1" ht="19.5" customHeight="1" hidden="1">
      <c r="A66" s="13" t="s">
        <v>116</v>
      </c>
      <c r="B66" s="24" t="s">
        <v>115</v>
      </c>
      <c r="C66" s="24"/>
      <c r="D66" s="1"/>
      <c r="E66" s="1"/>
      <c r="F66" s="1">
        <f t="shared" si="2"/>
        <v>0</v>
      </c>
      <c r="G66" s="1"/>
      <c r="H66" s="1">
        <v>0</v>
      </c>
      <c r="I66" s="1">
        <f t="shared" si="9"/>
        <v>0</v>
      </c>
      <c r="J66" s="1"/>
      <c r="K66" s="26">
        <v>0</v>
      </c>
      <c r="L66" s="25">
        <f t="shared" si="3"/>
        <v>0</v>
      </c>
      <c r="M66" s="25"/>
      <c r="N66" s="25"/>
      <c r="O66" s="25"/>
      <c r="P66" s="26" t="e">
        <f t="shared" si="0"/>
        <v>#DIV/0!</v>
      </c>
      <c r="Q66" s="26" t="e">
        <f t="shared" si="1"/>
        <v>#DIV/0!</v>
      </c>
      <c r="R66" s="26" t="e">
        <f t="shared" si="5"/>
        <v>#DIV/0!</v>
      </c>
      <c r="S66" s="1"/>
      <c r="T66" s="1"/>
      <c r="U66" s="1"/>
    </row>
    <row r="67" spans="1:21" s="14" customFormat="1" ht="16.5" customHeight="1" hidden="1">
      <c r="A67" s="13" t="s">
        <v>79</v>
      </c>
      <c r="B67" s="24" t="s">
        <v>117</v>
      </c>
      <c r="C67" s="24"/>
      <c r="D67" s="1"/>
      <c r="E67" s="1">
        <v>0</v>
      </c>
      <c r="F67" s="1">
        <f t="shared" si="2"/>
        <v>0</v>
      </c>
      <c r="G67" s="1"/>
      <c r="H67" s="1"/>
      <c r="I67" s="1">
        <f t="shared" si="9"/>
        <v>0</v>
      </c>
      <c r="J67" s="1"/>
      <c r="K67" s="26"/>
      <c r="L67" s="25">
        <f t="shared" si="3"/>
        <v>0</v>
      </c>
      <c r="M67" s="25"/>
      <c r="N67" s="25"/>
      <c r="O67" s="25"/>
      <c r="P67" s="26" t="e">
        <f t="shared" si="0"/>
        <v>#DIV/0!</v>
      </c>
      <c r="Q67" s="26" t="e">
        <f t="shared" si="1"/>
        <v>#DIV/0!</v>
      </c>
      <c r="R67" s="26" t="e">
        <f t="shared" si="5"/>
        <v>#DIV/0!</v>
      </c>
      <c r="S67" s="1"/>
      <c r="T67" s="1"/>
      <c r="U67" s="1"/>
    </row>
    <row r="68" spans="1:21" s="14" customFormat="1" ht="16.5" customHeight="1">
      <c r="A68" s="19" t="s">
        <v>128</v>
      </c>
      <c r="B68" s="24" t="s">
        <v>127</v>
      </c>
      <c r="C68" s="24"/>
      <c r="D68" s="1"/>
      <c r="E68" s="1">
        <v>473</v>
      </c>
      <c r="F68" s="1">
        <f t="shared" si="2"/>
        <v>473</v>
      </c>
      <c r="G68" s="1"/>
      <c r="H68" s="1">
        <v>1107.8</v>
      </c>
      <c r="I68" s="1">
        <f>G68+H68</f>
        <v>1107.8</v>
      </c>
      <c r="J68" s="1"/>
      <c r="K68" s="26">
        <v>515.5</v>
      </c>
      <c r="L68" s="25">
        <f t="shared" si="3"/>
        <v>515.5</v>
      </c>
      <c r="M68" s="25"/>
      <c r="N68" s="25">
        <f>K68/E68*100</f>
        <v>108.98520084566596</v>
      </c>
      <c r="O68" s="25">
        <f t="shared" si="4"/>
        <v>108.98520084566596</v>
      </c>
      <c r="P68" s="26"/>
      <c r="Q68" s="26">
        <f t="shared" si="1"/>
        <v>46.53367033760607</v>
      </c>
      <c r="R68" s="26">
        <f t="shared" si="5"/>
        <v>46.53367033760607</v>
      </c>
      <c r="S68" s="1"/>
      <c r="T68" s="1"/>
      <c r="U68" s="1"/>
    </row>
    <row r="69" spans="1:21" s="14" customFormat="1" ht="17.25" customHeight="1" hidden="1">
      <c r="A69" s="16" t="s">
        <v>104</v>
      </c>
      <c r="B69" s="24" t="s">
        <v>103</v>
      </c>
      <c r="C69" s="24"/>
      <c r="D69" s="37">
        <v>0</v>
      </c>
      <c r="E69" s="37"/>
      <c r="F69" s="1">
        <f t="shared" si="2"/>
        <v>0</v>
      </c>
      <c r="G69" s="37">
        <v>0</v>
      </c>
      <c r="H69" s="1"/>
      <c r="I69" s="1">
        <f t="shared" si="9"/>
        <v>0</v>
      </c>
      <c r="J69" s="1"/>
      <c r="K69" s="32"/>
      <c r="L69" s="25">
        <f t="shared" si="3"/>
        <v>0</v>
      </c>
      <c r="M69" s="25"/>
      <c r="N69" s="25"/>
      <c r="O69" s="25"/>
      <c r="P69" s="26" t="e">
        <f t="shared" si="0"/>
        <v>#DIV/0!</v>
      </c>
      <c r="Q69" s="26" t="e">
        <f t="shared" si="1"/>
        <v>#DIV/0!</v>
      </c>
      <c r="R69" s="26" t="e">
        <f t="shared" si="5"/>
        <v>#DIV/0!</v>
      </c>
      <c r="S69" s="1" t="e">
        <f>J69/#REF!*100</f>
        <v>#REF!</v>
      </c>
      <c r="T69" s="1"/>
      <c r="U69" s="1" t="e">
        <f>L69/#REF!*100</f>
        <v>#REF!</v>
      </c>
    </row>
    <row r="70" spans="1:21" s="14" customFormat="1" ht="26.25" hidden="1">
      <c r="A70" s="16" t="s">
        <v>26</v>
      </c>
      <c r="B70" s="24" t="s">
        <v>67</v>
      </c>
      <c r="C70" s="24"/>
      <c r="D70" s="37"/>
      <c r="E70" s="37"/>
      <c r="F70" s="1">
        <f t="shared" si="2"/>
        <v>0</v>
      </c>
      <c r="G70" s="37"/>
      <c r="H70" s="1"/>
      <c r="I70" s="1">
        <f t="shared" si="9"/>
        <v>0</v>
      </c>
      <c r="J70" s="1"/>
      <c r="K70" s="32"/>
      <c r="L70" s="25">
        <f t="shared" si="3"/>
        <v>0</v>
      </c>
      <c r="M70" s="25" t="e">
        <f t="shared" si="7"/>
        <v>#DIV/0!</v>
      </c>
      <c r="N70" s="25" t="e">
        <f>K70/E70*100</f>
        <v>#DIV/0!</v>
      </c>
      <c r="O70" s="25" t="e">
        <f t="shared" si="4"/>
        <v>#DIV/0!</v>
      </c>
      <c r="P70" s="26" t="e">
        <f t="shared" si="0"/>
        <v>#DIV/0!</v>
      </c>
      <c r="Q70" s="26" t="e">
        <f t="shared" si="1"/>
        <v>#DIV/0!</v>
      </c>
      <c r="R70" s="26" t="e">
        <f t="shared" si="5"/>
        <v>#DIV/0!</v>
      </c>
      <c r="S70" s="1" t="e">
        <f>J70/#REF!*100</f>
        <v>#REF!</v>
      </c>
      <c r="T70" s="1"/>
      <c r="U70" s="1" t="e">
        <f>L70/#REF!*100</f>
        <v>#REF!</v>
      </c>
    </row>
    <row r="71" spans="1:21" s="14" customFormat="1" ht="12.75" hidden="1">
      <c r="A71" s="16" t="s">
        <v>27</v>
      </c>
      <c r="B71" s="24" t="s">
        <v>68</v>
      </c>
      <c r="C71" s="24"/>
      <c r="D71" s="37" t="s">
        <v>43</v>
      </c>
      <c r="E71" s="37"/>
      <c r="F71" s="1">
        <f t="shared" si="2"/>
        <v>0</v>
      </c>
      <c r="G71" s="37"/>
      <c r="H71" s="1"/>
      <c r="I71" s="1">
        <f t="shared" si="9"/>
        <v>0</v>
      </c>
      <c r="J71" s="1"/>
      <c r="K71" s="32"/>
      <c r="L71" s="25">
        <f t="shared" si="3"/>
        <v>0</v>
      </c>
      <c r="M71" s="25" t="e">
        <f t="shared" si="7"/>
        <v>#DIV/0!</v>
      </c>
      <c r="N71" s="25" t="e">
        <f>K71/E71*100</f>
        <v>#DIV/0!</v>
      </c>
      <c r="O71" s="25" t="e">
        <f t="shared" si="4"/>
        <v>#DIV/0!</v>
      </c>
      <c r="P71" s="26" t="e">
        <f t="shared" si="0"/>
        <v>#DIV/0!</v>
      </c>
      <c r="Q71" s="26" t="e">
        <f t="shared" si="1"/>
        <v>#DIV/0!</v>
      </c>
      <c r="R71" s="26" t="e">
        <f t="shared" si="5"/>
        <v>#DIV/0!</v>
      </c>
      <c r="S71" s="1" t="e">
        <f>J71/#REF!*100</f>
        <v>#REF!</v>
      </c>
      <c r="T71" s="1"/>
      <c r="U71" s="1" t="e">
        <f>L71/#REF!*100</f>
        <v>#REF!</v>
      </c>
    </row>
    <row r="72" spans="1:21" s="14" customFormat="1" ht="12.75" hidden="1">
      <c r="A72" s="16" t="s">
        <v>40</v>
      </c>
      <c r="B72" s="24" t="s">
        <v>69</v>
      </c>
      <c r="C72" s="24"/>
      <c r="D72" s="37"/>
      <c r="E72" s="37"/>
      <c r="F72" s="1">
        <f t="shared" si="2"/>
        <v>0</v>
      </c>
      <c r="G72" s="37"/>
      <c r="H72" s="1"/>
      <c r="I72" s="1">
        <f t="shared" si="9"/>
        <v>0</v>
      </c>
      <c r="J72" s="1"/>
      <c r="K72" s="32"/>
      <c r="L72" s="25">
        <f t="shared" si="3"/>
        <v>0</v>
      </c>
      <c r="M72" s="25" t="e">
        <f t="shared" si="7"/>
        <v>#DIV/0!</v>
      </c>
      <c r="N72" s="25" t="e">
        <f>K72/E72*100</f>
        <v>#DIV/0!</v>
      </c>
      <c r="O72" s="25" t="e">
        <f t="shared" si="4"/>
        <v>#DIV/0!</v>
      </c>
      <c r="P72" s="26" t="e">
        <f t="shared" si="0"/>
        <v>#DIV/0!</v>
      </c>
      <c r="Q72" s="26" t="e">
        <f t="shared" si="1"/>
        <v>#DIV/0!</v>
      </c>
      <c r="R72" s="26" t="e">
        <f t="shared" si="5"/>
        <v>#DIV/0!</v>
      </c>
      <c r="S72" s="1" t="e">
        <f>J72/#REF!*100</f>
        <v>#REF!</v>
      </c>
      <c r="T72" s="1"/>
      <c r="U72" s="1" t="e">
        <f>L72/#REF!*100</f>
        <v>#REF!</v>
      </c>
    </row>
    <row r="73" spans="1:21" s="14" customFormat="1" ht="12.75">
      <c r="A73" s="16" t="s">
        <v>149</v>
      </c>
      <c r="B73" s="24" t="s">
        <v>148</v>
      </c>
      <c r="C73" s="24"/>
      <c r="D73" s="37">
        <v>25</v>
      </c>
      <c r="E73" s="37"/>
      <c r="F73" s="1">
        <f t="shared" si="2"/>
        <v>25</v>
      </c>
      <c r="G73" s="37">
        <v>25</v>
      </c>
      <c r="H73" s="1"/>
      <c r="I73" s="1">
        <f t="shared" si="9"/>
        <v>25</v>
      </c>
      <c r="J73" s="1"/>
      <c r="K73" s="32"/>
      <c r="L73" s="25">
        <f t="shared" si="3"/>
        <v>0</v>
      </c>
      <c r="M73" s="25">
        <f t="shared" si="7"/>
        <v>0</v>
      </c>
      <c r="N73" s="25"/>
      <c r="O73" s="25">
        <f t="shared" si="4"/>
        <v>0</v>
      </c>
      <c r="P73" s="26">
        <f t="shared" si="0"/>
        <v>0</v>
      </c>
      <c r="Q73" s="26"/>
      <c r="R73" s="26">
        <f t="shared" si="5"/>
        <v>0</v>
      </c>
      <c r="S73" s="1"/>
      <c r="T73" s="1"/>
      <c r="U73" s="1"/>
    </row>
    <row r="74" spans="1:21" s="14" customFormat="1" ht="18.75" customHeight="1">
      <c r="A74" s="20" t="s">
        <v>47</v>
      </c>
      <c r="B74" s="24" t="s">
        <v>78</v>
      </c>
      <c r="C74" s="24"/>
      <c r="D74" s="37">
        <v>6971.6</v>
      </c>
      <c r="E74" s="37"/>
      <c r="F74" s="1">
        <f t="shared" si="2"/>
        <v>6971.6</v>
      </c>
      <c r="G74" s="37">
        <v>5229</v>
      </c>
      <c r="H74" s="1"/>
      <c r="I74" s="1">
        <f t="shared" si="9"/>
        <v>5229</v>
      </c>
      <c r="J74" s="1">
        <v>5229</v>
      </c>
      <c r="K74" s="26"/>
      <c r="L74" s="25">
        <f t="shared" si="3"/>
        <v>5229</v>
      </c>
      <c r="M74" s="25">
        <f t="shared" si="7"/>
        <v>75.0043031728728</v>
      </c>
      <c r="N74" s="25"/>
      <c r="O74" s="25">
        <f t="shared" si="4"/>
        <v>75.0043031728728</v>
      </c>
      <c r="P74" s="26">
        <f t="shared" si="0"/>
        <v>100</v>
      </c>
      <c r="Q74" s="26"/>
      <c r="R74" s="26">
        <f t="shared" si="5"/>
        <v>100</v>
      </c>
      <c r="S74" s="1"/>
      <c r="T74" s="1"/>
      <c r="U74" s="1"/>
    </row>
    <row r="75" spans="1:21" s="14" customFormat="1" ht="26.25" hidden="1">
      <c r="A75" s="19" t="s">
        <v>106</v>
      </c>
      <c r="B75" s="24" t="s">
        <v>105</v>
      </c>
      <c r="C75" s="24"/>
      <c r="D75" s="37">
        <v>0</v>
      </c>
      <c r="E75" s="37"/>
      <c r="F75" s="1">
        <f t="shared" si="2"/>
        <v>0</v>
      </c>
      <c r="G75" s="37">
        <v>0</v>
      </c>
      <c r="H75" s="1"/>
      <c r="I75" s="1">
        <f t="shared" si="9"/>
        <v>0</v>
      </c>
      <c r="J75" s="1">
        <v>0</v>
      </c>
      <c r="K75" s="26"/>
      <c r="L75" s="25">
        <f t="shared" si="3"/>
        <v>0</v>
      </c>
      <c r="M75" s="25"/>
      <c r="N75" s="25"/>
      <c r="O75" s="25"/>
      <c r="P75" s="26" t="e">
        <f t="shared" si="0"/>
        <v>#DIV/0!</v>
      </c>
      <c r="Q75" s="26" t="e">
        <f t="shared" si="1"/>
        <v>#DIV/0!</v>
      </c>
      <c r="R75" s="26" t="e">
        <f t="shared" si="5"/>
        <v>#DIV/0!</v>
      </c>
      <c r="S75" s="1"/>
      <c r="T75" s="1"/>
      <c r="U75" s="1"/>
    </row>
    <row r="76" spans="1:21" s="14" customFormat="1" ht="18" customHeight="1">
      <c r="A76" s="16" t="s">
        <v>108</v>
      </c>
      <c r="B76" s="24" t="s">
        <v>107</v>
      </c>
      <c r="C76" s="24" t="s">
        <v>41</v>
      </c>
      <c r="D76" s="37">
        <v>140</v>
      </c>
      <c r="E76" s="37"/>
      <c r="F76" s="1">
        <f t="shared" si="2"/>
        <v>140</v>
      </c>
      <c r="G76" s="37">
        <v>736</v>
      </c>
      <c r="H76" s="1">
        <v>661</v>
      </c>
      <c r="I76" s="1">
        <f t="shared" si="9"/>
        <v>1397</v>
      </c>
      <c r="J76" s="1">
        <v>649.8</v>
      </c>
      <c r="K76" s="26">
        <v>620</v>
      </c>
      <c r="L76" s="25">
        <f t="shared" si="3"/>
        <v>1269.8</v>
      </c>
      <c r="M76" s="25">
        <f t="shared" si="7"/>
        <v>464.14285714285717</v>
      </c>
      <c r="N76" s="25"/>
      <c r="O76" s="25">
        <f t="shared" si="4"/>
        <v>907</v>
      </c>
      <c r="P76" s="26">
        <f aca="true" t="shared" si="12" ref="P76:Q82">J76/G76*100</f>
        <v>88.28804347826086</v>
      </c>
      <c r="Q76" s="26"/>
      <c r="R76" s="26">
        <f aca="true" t="shared" si="13" ref="R76:R82">L76/I76*100</f>
        <v>90.89477451682176</v>
      </c>
      <c r="S76" s="1" t="e">
        <f>J76/#REF!*100</f>
        <v>#REF!</v>
      </c>
      <c r="T76" s="1"/>
      <c r="U76" s="1" t="e">
        <f>L76/#REF!*100</f>
        <v>#REF!</v>
      </c>
    </row>
    <row r="77" spans="1:21" s="14" customFormat="1" ht="33.75" customHeight="1">
      <c r="A77" s="19" t="s">
        <v>110</v>
      </c>
      <c r="B77" s="24" t="s">
        <v>109</v>
      </c>
      <c r="C77" s="24"/>
      <c r="D77" s="37"/>
      <c r="E77" s="37"/>
      <c r="F77" s="1">
        <f t="shared" si="2"/>
        <v>0</v>
      </c>
      <c r="G77" s="37">
        <v>185</v>
      </c>
      <c r="H77" s="1">
        <v>10</v>
      </c>
      <c r="I77" s="1">
        <f t="shared" si="9"/>
        <v>195</v>
      </c>
      <c r="J77" s="1">
        <v>130</v>
      </c>
      <c r="K77" s="26">
        <v>10</v>
      </c>
      <c r="L77" s="25">
        <f t="shared" si="3"/>
        <v>140</v>
      </c>
      <c r="M77" s="25"/>
      <c r="N77" s="25"/>
      <c r="O77" s="25"/>
      <c r="P77" s="26">
        <f t="shared" si="12"/>
        <v>70.27027027027027</v>
      </c>
      <c r="Q77" s="26">
        <f t="shared" si="12"/>
        <v>100</v>
      </c>
      <c r="R77" s="26">
        <f t="shared" si="13"/>
        <v>71.7948717948718</v>
      </c>
      <c r="S77" s="1"/>
      <c r="T77" s="1"/>
      <c r="U77" s="1"/>
    </row>
    <row r="78" spans="1:21" ht="25.5" customHeight="1" hidden="1">
      <c r="A78" s="11" t="s">
        <v>46</v>
      </c>
      <c r="B78" s="24" t="s">
        <v>70</v>
      </c>
      <c r="C78" s="28"/>
      <c r="D78" s="29"/>
      <c r="E78" s="29"/>
      <c r="F78" s="26">
        <f t="shared" si="2"/>
        <v>0</v>
      </c>
      <c r="G78" s="29"/>
      <c r="H78" s="30"/>
      <c r="I78" s="26">
        <f t="shared" si="9"/>
        <v>0</v>
      </c>
      <c r="J78" s="30"/>
      <c r="K78" s="26"/>
      <c r="L78" s="25">
        <f>J78+K78</f>
        <v>0</v>
      </c>
      <c r="M78" s="25" t="e">
        <f t="shared" si="7"/>
        <v>#DIV/0!</v>
      </c>
      <c r="N78" s="25" t="e">
        <f>K78/E78*100</f>
        <v>#DIV/0!</v>
      </c>
      <c r="O78" s="25" t="e">
        <f t="shared" si="4"/>
        <v>#DIV/0!</v>
      </c>
      <c r="P78" s="26" t="e">
        <f t="shared" si="12"/>
        <v>#DIV/0!</v>
      </c>
      <c r="Q78" s="26" t="e">
        <f t="shared" si="12"/>
        <v>#DIV/0!</v>
      </c>
      <c r="R78" s="26" t="e">
        <f t="shared" si="13"/>
        <v>#DIV/0!</v>
      </c>
      <c r="S78" s="2"/>
      <c r="T78" s="1" t="e">
        <f>K78/#REF!*100</f>
        <v>#REF!</v>
      </c>
      <c r="U78" s="2"/>
    </row>
    <row r="79" spans="1:21" ht="19.5" customHeight="1" hidden="1">
      <c r="A79" s="11" t="s">
        <v>28</v>
      </c>
      <c r="B79" s="24" t="s">
        <v>76</v>
      </c>
      <c r="C79" s="28"/>
      <c r="D79" s="29"/>
      <c r="E79" s="29"/>
      <c r="F79" s="26">
        <f>D79+E79</f>
        <v>0</v>
      </c>
      <c r="G79" s="29"/>
      <c r="H79" s="30"/>
      <c r="I79" s="26">
        <f t="shared" si="9"/>
        <v>0</v>
      </c>
      <c r="J79" s="30"/>
      <c r="K79" s="34"/>
      <c r="L79" s="25">
        <f>J79+K79</f>
        <v>0</v>
      </c>
      <c r="M79" s="25" t="e">
        <f t="shared" si="7"/>
        <v>#DIV/0!</v>
      </c>
      <c r="N79" s="25" t="e">
        <f>K79/E79*100</f>
        <v>#DIV/0!</v>
      </c>
      <c r="O79" s="25" t="e">
        <f t="shared" si="4"/>
        <v>#DIV/0!</v>
      </c>
      <c r="P79" s="26" t="e">
        <f t="shared" si="12"/>
        <v>#DIV/0!</v>
      </c>
      <c r="Q79" s="26" t="e">
        <f t="shared" si="12"/>
        <v>#DIV/0!</v>
      </c>
      <c r="R79" s="26" t="e">
        <f t="shared" si="13"/>
        <v>#DIV/0!</v>
      </c>
      <c r="S79" s="2"/>
      <c r="T79" s="1"/>
      <c r="U79" s="2"/>
    </row>
    <row r="80" spans="1:21" ht="16.5" customHeight="1" hidden="1">
      <c r="A80" s="11" t="s">
        <v>39</v>
      </c>
      <c r="B80" s="24" t="s">
        <v>77</v>
      </c>
      <c r="C80" s="28"/>
      <c r="D80" s="29"/>
      <c r="E80" s="29"/>
      <c r="F80" s="26">
        <f>D80+E80</f>
        <v>0</v>
      </c>
      <c r="G80" s="29"/>
      <c r="H80" s="30"/>
      <c r="I80" s="26">
        <f t="shared" si="9"/>
        <v>0</v>
      </c>
      <c r="J80" s="30"/>
      <c r="K80" s="30"/>
      <c r="L80" s="25">
        <f>J80+K80</f>
        <v>0</v>
      </c>
      <c r="M80" s="25" t="e">
        <f t="shared" si="7"/>
        <v>#DIV/0!</v>
      </c>
      <c r="N80" s="25" t="e">
        <f>K80/E80*100</f>
        <v>#DIV/0!</v>
      </c>
      <c r="O80" s="25" t="e">
        <f t="shared" si="4"/>
        <v>#DIV/0!</v>
      </c>
      <c r="P80" s="26" t="e">
        <f t="shared" si="12"/>
        <v>#DIV/0!</v>
      </c>
      <c r="Q80" s="26" t="e">
        <f t="shared" si="12"/>
        <v>#DIV/0!</v>
      </c>
      <c r="R80" s="26" t="e">
        <f t="shared" si="13"/>
        <v>#DIV/0!</v>
      </c>
      <c r="S80" s="2" t="e">
        <f>J80/#REF!*100</f>
        <v>#REF!</v>
      </c>
      <c r="T80" s="1" t="e">
        <f>K80/#REF!*100</f>
        <v>#REF!</v>
      </c>
      <c r="U80" s="2" t="e">
        <f>L80/#REF!*100</f>
        <v>#REF!</v>
      </c>
    </row>
    <row r="81" spans="1:21" ht="18.75" customHeight="1" hidden="1">
      <c r="A81" s="11" t="s">
        <v>79</v>
      </c>
      <c r="B81" s="24" t="s">
        <v>78</v>
      </c>
      <c r="C81" s="28"/>
      <c r="D81" s="29"/>
      <c r="E81" s="29"/>
      <c r="F81" s="26">
        <f>D81+E81</f>
        <v>0</v>
      </c>
      <c r="G81" s="29"/>
      <c r="H81" s="30"/>
      <c r="I81" s="26">
        <f t="shared" si="9"/>
        <v>0</v>
      </c>
      <c r="J81" s="30"/>
      <c r="K81" s="34"/>
      <c r="L81" s="25">
        <f>J81+K81</f>
        <v>0</v>
      </c>
      <c r="M81" s="25" t="e">
        <f>J81/D81*100</f>
        <v>#DIV/0!</v>
      </c>
      <c r="N81" s="25" t="e">
        <f aca="true" t="shared" si="14" ref="N81:O83">K81/E81*100</f>
        <v>#DIV/0!</v>
      </c>
      <c r="O81" s="25" t="e">
        <f t="shared" si="4"/>
        <v>#DIV/0!</v>
      </c>
      <c r="P81" s="26" t="e">
        <f t="shared" si="12"/>
        <v>#DIV/0!</v>
      </c>
      <c r="Q81" s="26" t="e">
        <f t="shared" si="12"/>
        <v>#DIV/0!</v>
      </c>
      <c r="R81" s="26" t="e">
        <f t="shared" si="13"/>
        <v>#DIV/0!</v>
      </c>
      <c r="S81" s="2" t="e">
        <f>J81/#REF!*100</f>
        <v>#REF!</v>
      </c>
      <c r="T81" s="1"/>
      <c r="U81" s="2" t="e">
        <f>L81/#REF!*100</f>
        <v>#REF!</v>
      </c>
    </row>
    <row r="82" spans="1:21" ht="12.75" customHeight="1" hidden="1">
      <c r="A82" s="11" t="s">
        <v>32</v>
      </c>
      <c r="B82" s="35"/>
      <c r="C82" s="28"/>
      <c r="D82" s="29"/>
      <c r="E82" s="29"/>
      <c r="F82" s="26">
        <f>D82+E82</f>
        <v>0</v>
      </c>
      <c r="G82" s="30"/>
      <c r="H82" s="30"/>
      <c r="I82" s="26">
        <f t="shared" si="9"/>
        <v>0</v>
      </c>
      <c r="J82" s="26"/>
      <c r="K82" s="34"/>
      <c r="L82" s="25">
        <f>J82+K82</f>
        <v>0</v>
      </c>
      <c r="M82" s="25" t="e">
        <f>J82/D82*100</f>
        <v>#DIV/0!</v>
      </c>
      <c r="N82" s="25" t="e">
        <f t="shared" si="14"/>
        <v>#DIV/0!</v>
      </c>
      <c r="O82" s="25" t="e">
        <f t="shared" si="4"/>
        <v>#DIV/0!</v>
      </c>
      <c r="P82" s="26" t="e">
        <f t="shared" si="12"/>
        <v>#DIV/0!</v>
      </c>
      <c r="Q82" s="26" t="e">
        <f t="shared" si="12"/>
        <v>#DIV/0!</v>
      </c>
      <c r="R82" s="26" t="e">
        <f t="shared" si="13"/>
        <v>#DIV/0!</v>
      </c>
      <c r="S82" s="2" t="e">
        <f>J82/#REF!*100</f>
        <v>#REF!</v>
      </c>
      <c r="T82" s="2" t="e">
        <f>K82/#REF!*100</f>
        <v>#REF!</v>
      </c>
      <c r="U82" s="2" t="e">
        <f>L82/#REF!*100</f>
        <v>#REF!</v>
      </c>
    </row>
    <row r="83" spans="1:22" ht="34.5" customHeight="1">
      <c r="A83" s="12" t="s">
        <v>7</v>
      </c>
      <c r="B83" s="36"/>
      <c r="C83" s="24" t="s">
        <v>13</v>
      </c>
      <c r="D83" s="26">
        <f>D5+D7+D8+D20+D22+D23+D25+D28+D29+D30+D35+D38+D42+D50+D55+D73+D74+D76</f>
        <v>104086.15100000001</v>
      </c>
      <c r="E83" s="26">
        <f>E8+E23+E68</f>
        <v>751.131</v>
      </c>
      <c r="F83" s="26">
        <f>F5+F7+F8+F20+F22+F23+F25+F28+F29+F30+F35+F38+F42+F50+F55+F68+F73+F74+F76</f>
        <v>104837.28200000002</v>
      </c>
      <c r="G83" s="26">
        <f>G5+G7+G8+G20+G21+G22+G23+G24+G25+G28+G29+G30+G35+G38+G42+G50+G53+G55+G73+G74+G76+G77</f>
        <v>84000.40000000001</v>
      </c>
      <c r="H83" s="26">
        <f>H5+H8+H23+H28+H30+H37+H38+H42+H44+H45+H48+H49+H50+H54+H68+H76+H77</f>
        <v>12797.999999999998</v>
      </c>
      <c r="I83" s="26">
        <f>I5+I7+I8+I20+I21+I22+I23+I24+I25+I28+I29+I30+I35+I37+I38+I42+I44+I45+I48+I49+I50+I53+I54+I55+I68+I73+I74+I76+I77</f>
        <v>96798.39999999998</v>
      </c>
      <c r="J83" s="26">
        <f>J5+J7+J8+J20+J22+J23+J25+J28+J29+J30+J35+J38+J42+J50+J55+J74+J76+J77+J21</f>
        <v>70833.60000000002</v>
      </c>
      <c r="K83" s="26">
        <f>K5+K8+K23+K30+K42+K44+K45+K50+K68+K77+K49+K76+K48+K28</f>
        <v>5925.1</v>
      </c>
      <c r="L83" s="26">
        <f>L5+L7+L8+L20+L21+L22+L23+L25+L28+L29+L30+L35+L38+L42+L44+L45+L48+L49+L50+L55+L68+L74+L76+L77</f>
        <v>76758.70000000001</v>
      </c>
      <c r="M83" s="25">
        <f>J83/D83*100</f>
        <v>68.05285748341295</v>
      </c>
      <c r="N83" s="25">
        <f>K83/E83*100</f>
        <v>788.8237870624432</v>
      </c>
      <c r="O83" s="25">
        <f t="shared" si="14"/>
        <v>73.21698782690684</v>
      </c>
      <c r="P83" s="26">
        <f>J83/G83*100</f>
        <v>84.32531273660602</v>
      </c>
      <c r="Q83" s="26">
        <f>K83/H83*100</f>
        <v>46.2970776683857</v>
      </c>
      <c r="R83" s="26">
        <f>L83/I83*100</f>
        <v>79.29748838823785</v>
      </c>
      <c r="S83" s="1" t="e">
        <f>J83/#REF!*100</f>
        <v>#REF!</v>
      </c>
      <c r="T83" s="1" t="e">
        <f>K83/#REF!*100</f>
        <v>#REF!</v>
      </c>
      <c r="U83" s="1" t="e">
        <f>L83/#REF!*100</f>
        <v>#REF!</v>
      </c>
      <c r="V83" s="14"/>
    </row>
    <row r="84" spans="12:15" ht="12.75">
      <c r="L84" s="6"/>
      <c r="M84" s="6"/>
      <c r="N84" s="6"/>
      <c r="O84" s="6"/>
    </row>
    <row r="85" spans="9:15" ht="12.75">
      <c r="I85" s="6"/>
      <c r="J85" s="6"/>
      <c r="K85" s="6"/>
      <c r="L85" s="6"/>
      <c r="M85" s="6"/>
      <c r="N85" s="6"/>
      <c r="O85" s="6"/>
    </row>
    <row r="86" spans="1:18" ht="15">
      <c r="A86" s="17"/>
      <c r="B86" s="17"/>
      <c r="C86" s="17"/>
      <c r="D86" s="17"/>
      <c r="E86" s="17"/>
      <c r="F86" s="17"/>
      <c r="G86" s="6"/>
      <c r="H86" s="6"/>
      <c r="I86" s="6"/>
      <c r="Q86" s="48"/>
      <c r="R86" s="48"/>
    </row>
    <row r="87" spans="8:12" ht="12.75">
      <c r="H87" s="6"/>
      <c r="L87" s="6"/>
    </row>
    <row r="88" spans="8:15" ht="12.75">
      <c r="H88" s="6"/>
      <c r="I88" s="6"/>
      <c r="J88" s="6"/>
      <c r="K88" s="18"/>
      <c r="L88" s="18"/>
      <c r="M88" s="18"/>
      <c r="N88" s="18"/>
      <c r="O88" s="18"/>
    </row>
    <row r="89" spans="8:15" ht="12.75">
      <c r="H89" s="6"/>
      <c r="I89" s="6"/>
      <c r="J89" s="6"/>
      <c r="K89" s="18"/>
      <c r="L89" s="18"/>
      <c r="M89" s="18"/>
      <c r="N89" s="18"/>
      <c r="O89" s="18"/>
    </row>
    <row r="90" spans="12:15" ht="12.75">
      <c r="L90" s="18"/>
      <c r="M90" s="18"/>
      <c r="N90" s="18"/>
      <c r="O90" s="18"/>
    </row>
  </sheetData>
  <sheetProtection/>
  <mergeCells count="11">
    <mergeCell ref="Q86:R86"/>
    <mergeCell ref="S1:U2"/>
    <mergeCell ref="G2:I2"/>
    <mergeCell ref="J2:L2"/>
    <mergeCell ref="A1:A3"/>
    <mergeCell ref="C1:C3"/>
    <mergeCell ref="P1:R2"/>
    <mergeCell ref="D2:F2"/>
    <mergeCell ref="M1:O2"/>
    <mergeCell ref="B1:B3"/>
    <mergeCell ref="D1:L1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2021-10-13T11:12:48Z</cp:lastPrinted>
  <dcterms:created xsi:type="dcterms:W3CDTF">2001-01-27T07:49:27Z</dcterms:created>
  <dcterms:modified xsi:type="dcterms:W3CDTF">2021-10-13T11:48:02Z</dcterms:modified>
  <cp:category/>
  <cp:version/>
  <cp:contentType/>
  <cp:contentStatus/>
</cp:coreProperties>
</file>